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ittle (0)" sheetId="1" r:id="rId1"/>
    <sheet name="general information (1)" sheetId="2" r:id="rId2"/>
    <sheet name="deterministic (2)" sheetId="3" r:id="rId3"/>
    <sheet name="stochastic (3)" sheetId="4" r:id="rId4"/>
    <sheet name="pvfno computation (4)" sheetId="5" r:id="rId5"/>
  </sheets>
  <definedNames>
    <definedName name="_xlnm.Print_Area" localSheetId="1">'general information (1)'!$A$2:$J$50</definedName>
  </definedNames>
  <calcPr fullCalcOnLoad="1"/>
</workbook>
</file>

<file path=xl/sharedStrings.xml><?xml version="1.0" encoding="utf-8"?>
<sst xmlns="http://schemas.openxmlformats.org/spreadsheetml/2006/main" count="584" uniqueCount="86">
  <si>
    <t>boy</t>
  </si>
  <si>
    <t>eoy</t>
  </si>
  <si>
    <t>qx</t>
  </si>
  <si>
    <t>death benefit</t>
  </si>
  <si>
    <t>year</t>
  </si>
  <si>
    <t>present value</t>
  </si>
  <si>
    <t>total</t>
  </si>
  <si>
    <t xml:space="preserve">actuarial </t>
  </si>
  <si>
    <t>probability</t>
  </si>
  <si>
    <t>sample space</t>
  </si>
  <si>
    <t>75th percentile</t>
  </si>
  <si>
    <t>&gt;&gt;</t>
  </si>
  <si>
    <t>lapse rate</t>
  </si>
  <si>
    <t>expense</t>
  </si>
  <si>
    <t>deaths</t>
  </si>
  <si>
    <t>lapses</t>
  </si>
  <si>
    <t>death benefits</t>
  </si>
  <si>
    <t>lapse benefits</t>
  </si>
  <si>
    <t>maturity benefits</t>
  </si>
  <si>
    <t>premium income</t>
  </si>
  <si>
    <t>expenses</t>
  </si>
  <si>
    <t>net outflow</t>
  </si>
  <si>
    <t>interest rate</t>
  </si>
  <si>
    <t>expense rate</t>
  </si>
  <si>
    <t>premium rate</t>
  </si>
  <si>
    <t>cash value rate</t>
  </si>
  <si>
    <t>death benefit rate</t>
  </si>
  <si>
    <t>probability of death</t>
  </si>
  <si>
    <t>probability of lapse</t>
  </si>
  <si>
    <t>survival probability</t>
  </si>
  <si>
    <t>death in year 1</t>
  </si>
  <si>
    <t>death in year 2</t>
  </si>
  <si>
    <t>death in year 3</t>
  </si>
  <si>
    <t>death in year 4</t>
  </si>
  <si>
    <t>death in year 5</t>
  </si>
  <si>
    <t>lapse in year 1</t>
  </si>
  <si>
    <t>lapse in year 2</t>
  </si>
  <si>
    <t>lapse in year 3</t>
  </si>
  <si>
    <t>lapse in year 4</t>
  </si>
  <si>
    <t>lapse in year 5</t>
  </si>
  <si>
    <t>surviving until end of year 5</t>
  </si>
  <si>
    <t>death or lapse</t>
  </si>
  <si>
    <t>death year (1, 2, 3, 4, 5 or NO):</t>
  </si>
  <si>
    <t>lapse year (1, 2, 3, 4, 5or NO):</t>
  </si>
  <si>
    <t>surviving until end of year 5 (YES or NO):</t>
  </si>
  <si>
    <t>NO</t>
  </si>
  <si>
    <t>interest rate (7%, 10% or 13%):</t>
  </si>
  <si>
    <t>expense rate (5 or 10):</t>
  </si>
  <si>
    <t>liability valuation illustration - 10 year endowment with 5 remaining years</t>
  </si>
  <si>
    <t>death or lapse sample space and its probability distribution (multinomial):</t>
  </si>
  <si>
    <t>mean</t>
  </si>
  <si>
    <t>median</t>
  </si>
  <si>
    <t>&gt;</t>
  </si>
  <si>
    <t>problem statement: liability valuation illustration - 10 year endowment with 5 remaining years</t>
  </si>
  <si>
    <t>mortality and lapse rates in remaining 5 years:</t>
  </si>
  <si>
    <t>death benefit, cash value and premium rates in remaining 5 years:</t>
  </si>
  <si>
    <t>lapse benefit</t>
  </si>
  <si>
    <t>maturity benefit</t>
  </si>
  <si>
    <t>best estimate</t>
  </si>
  <si>
    <t>with PFAD</t>
  </si>
  <si>
    <t>best estimate (without PFAD):</t>
  </si>
  <si>
    <t>with PFAD (on mortality, lapse, expense and interest rates):</t>
  </si>
  <si>
    <t>mortality rate</t>
  </si>
  <si>
    <t>PFAD</t>
  </si>
  <si>
    <t>50 bps</t>
  </si>
  <si>
    <t>general information (1):</t>
  </si>
  <si>
    <t>deterministic derivation (2):</t>
  </si>
  <si>
    <t>stochastic derivation (3):</t>
  </si>
  <si>
    <t>conditional on being in-force at valuation time</t>
  </si>
  <si>
    <t>(5, 5, 5, 5, 5)</t>
  </si>
  <si>
    <t>(7%, 7%, 7%, 7%, 7%)</t>
  </si>
  <si>
    <t>(10%,10%,10%,10%,10%)</t>
  </si>
  <si>
    <t>(13%,13%,13%,13%,13%)</t>
  </si>
  <si>
    <t>(10,10,10,10,10)</t>
  </si>
  <si>
    <t>interest rate sequence (in remaining 5 years) sample space and its probability distribution (simplistic stochastic process):</t>
  </si>
  <si>
    <t>expense rate sequence (in remaining 5 years) sample space and its probability distribution (simplistic stochastic process):</t>
  </si>
  <si>
    <t>interest rate sequence sample space and its probability distribution (simplistic stochastic process):</t>
  </si>
  <si>
    <t>expense rate sequence sample space and its probability distribution (simplistic stochastic process):</t>
  </si>
  <si>
    <t>joint sample space and its probability distribution (assuming independent events; Pr(A and B and C) = Pr(A)*Pr(B)*Pr(C)):</t>
  </si>
  <si>
    <t xml:space="preserve">present value of </t>
  </si>
  <si>
    <t>future net outflows</t>
  </si>
  <si>
    <t>present value of future net outflows sample space and its probability distribution:</t>
  </si>
  <si>
    <t>present value of future net outflows rearranged sample space, its probability distribution, mean, median and 75th percentile:</t>
  </si>
  <si>
    <t>present value of future net outflows computation (4):</t>
  </si>
  <si>
    <t>of present value of future net outflows</t>
  </si>
  <si>
    <t>example of application of GPV in approximation of 75th percentile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</si>
</sst>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"/>
    <numFmt numFmtId="166" formatCode="#,##0.000"/>
    <numFmt numFmtId="167" formatCode="#,##0.0"/>
    <numFmt numFmtId="168" formatCode="0.000000"/>
    <numFmt numFmtId="169" formatCode="0.00000"/>
    <numFmt numFmtId="170" formatCode="0.0000"/>
    <numFmt numFmtId="171" formatCode="0.000"/>
    <numFmt numFmtId="172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 horizontal="center" wrapText="1"/>
    </xf>
    <xf numFmtId="166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67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right"/>
    </xf>
    <xf numFmtId="9" fontId="0" fillId="33" borderId="0" xfId="0" applyNumberFormat="1" applyFill="1" applyAlignment="1">
      <alignment/>
    </xf>
    <xf numFmtId="4" fontId="0" fillId="33" borderId="0" xfId="0" applyNumberFormat="1" applyFill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6"/>
          <c:w val="0.765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'stochastic (3)'!$C$207</c:f>
              <c:strCache>
                <c:ptCount val="1"/>
                <c:pt idx="0">
                  <c:v>probability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'stochastic (3)'!$B$208:$B$273</c:f>
              <c:numCache/>
            </c:numRef>
          </c:cat>
          <c:val>
            <c:numRef>
              <c:f>'stochastic (3)'!$C$208:$C$273</c:f>
              <c:numCache/>
            </c:numRef>
          </c:val>
        </c:ser>
        <c:axId val="17850144"/>
        <c:axId val="26433569"/>
      </c:bar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 val="autoZero"/>
        <c:auto val="1"/>
        <c:lblOffset val="100"/>
        <c:tickLblSkip val="4"/>
        <c:noMultiLvlLbl val="0"/>
      </c:catAx>
      <c:valAx>
        <c:axId val="26433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0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52925"/>
          <c:w val="0.17225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282</xdr:row>
      <xdr:rowOff>19050</xdr:rowOff>
    </xdr:from>
    <xdr:to>
      <xdr:col>4</xdr:col>
      <xdr:colOff>619125</xdr:colOff>
      <xdr:row>298</xdr:row>
      <xdr:rowOff>123825</xdr:rowOff>
    </xdr:to>
    <xdr:graphicFrame>
      <xdr:nvGraphicFramePr>
        <xdr:cNvPr id="1" name="Chart 2"/>
        <xdr:cNvGraphicFramePr/>
      </xdr:nvGraphicFramePr>
      <xdr:xfrm>
        <a:off x="1333500" y="46072425"/>
        <a:ext cx="4562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B19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sheetData>
    <row r="18" spans="1:2" ht="27.75">
      <c r="A18" s="45" t="s">
        <v>11</v>
      </c>
      <c r="B18" s="44" t="s">
        <v>85</v>
      </c>
    </row>
    <row r="19" ht="27.75">
      <c r="B19" s="44" t="s">
        <v>84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3" max="3" width="24.57421875" style="0" customWidth="1"/>
    <col min="4" max="4" width="23.57421875" style="0" customWidth="1"/>
    <col min="5" max="5" width="21.140625" style="0" customWidth="1"/>
    <col min="6" max="6" width="19.421875" style="0" customWidth="1"/>
  </cols>
  <sheetData>
    <row r="2" spans="1:2" ht="18.75">
      <c r="A2" s="27" t="s">
        <v>11</v>
      </c>
      <c r="B2" s="12" t="s">
        <v>65</v>
      </c>
    </row>
    <row r="6" spans="1:2" ht="12.75" customHeight="1">
      <c r="A6" s="26" t="s">
        <v>52</v>
      </c>
      <c r="B6" s="14" t="s">
        <v>53</v>
      </c>
    </row>
    <row r="9" spans="1:2" ht="15.75">
      <c r="A9" s="26" t="s">
        <v>52</v>
      </c>
      <c r="B9" s="14" t="s">
        <v>55</v>
      </c>
    </row>
    <row r="12" spans="3:6" ht="12.75">
      <c r="C12" s="23" t="s">
        <v>4</v>
      </c>
      <c r="D12" s="23" t="s">
        <v>26</v>
      </c>
      <c r="E12" s="23" t="s">
        <v>25</v>
      </c>
      <c r="F12" s="23" t="s">
        <v>24</v>
      </c>
    </row>
    <row r="13" spans="3:6" ht="12.75">
      <c r="C13" s="19"/>
      <c r="D13" s="19"/>
      <c r="E13" s="19"/>
      <c r="F13" s="19"/>
    </row>
    <row r="14" spans="3:6" ht="12.75">
      <c r="C14" s="37">
        <v>1</v>
      </c>
      <c r="D14" s="37">
        <v>1000</v>
      </c>
      <c r="E14" s="37">
        <v>500</v>
      </c>
      <c r="F14" s="37">
        <v>100</v>
      </c>
    </row>
    <row r="15" spans="3:6" ht="12.75">
      <c r="C15" s="37">
        <v>2</v>
      </c>
      <c r="D15" s="37">
        <v>1000</v>
      </c>
      <c r="E15" s="37">
        <v>625</v>
      </c>
      <c r="F15" s="37">
        <v>100</v>
      </c>
    </row>
    <row r="16" spans="3:6" ht="12.75">
      <c r="C16" s="37">
        <v>3</v>
      </c>
      <c r="D16" s="37">
        <v>1000</v>
      </c>
      <c r="E16" s="37">
        <v>750</v>
      </c>
      <c r="F16" s="37">
        <v>100</v>
      </c>
    </row>
    <row r="17" spans="3:6" ht="12.75">
      <c r="C17" s="37">
        <v>4</v>
      </c>
      <c r="D17" s="37">
        <v>1000</v>
      </c>
      <c r="E17" s="37">
        <v>875</v>
      </c>
      <c r="F17" s="37">
        <v>100</v>
      </c>
    </row>
    <row r="18" spans="3:6" ht="12.75">
      <c r="C18" s="37">
        <v>5</v>
      </c>
      <c r="D18" s="37">
        <v>1000</v>
      </c>
      <c r="E18" s="37">
        <v>1000</v>
      </c>
      <c r="F18" s="37">
        <v>100</v>
      </c>
    </row>
    <row r="21" spans="1:2" ht="15.75">
      <c r="A21" s="26" t="s">
        <v>52</v>
      </c>
      <c r="B21" s="14" t="s">
        <v>54</v>
      </c>
    </row>
    <row r="23" spans="1:2" ht="13.5" customHeight="1">
      <c r="A23" s="27"/>
      <c r="B23" s="12"/>
    </row>
    <row r="24" spans="3:5" ht="12.75">
      <c r="C24" s="23" t="s">
        <v>4</v>
      </c>
      <c r="D24" s="23" t="s">
        <v>2</v>
      </c>
      <c r="E24" s="23" t="s">
        <v>12</v>
      </c>
    </row>
    <row r="25" spans="1:5" ht="13.5" customHeight="1">
      <c r="A25" s="27"/>
      <c r="B25" s="12"/>
      <c r="C25" s="19"/>
      <c r="D25" s="19"/>
      <c r="E25" s="19"/>
    </row>
    <row r="26" spans="3:5" ht="12.75">
      <c r="C26" s="37">
        <v>1</v>
      </c>
      <c r="D26" s="38">
        <v>0.065</v>
      </c>
      <c r="E26" s="38">
        <v>0.1</v>
      </c>
    </row>
    <row r="27" spans="3:5" ht="12.75">
      <c r="C27" s="37">
        <v>2</v>
      </c>
      <c r="D27" s="38">
        <v>0.07</v>
      </c>
      <c r="E27" s="38">
        <v>0.1</v>
      </c>
    </row>
    <row r="28" spans="3:5" ht="12.75">
      <c r="C28" s="37">
        <v>3</v>
      </c>
      <c r="D28" s="38">
        <v>0.078</v>
      </c>
      <c r="E28" s="38">
        <v>0.1</v>
      </c>
    </row>
    <row r="29" spans="3:5" ht="12.75">
      <c r="C29" s="37">
        <v>4</v>
      </c>
      <c r="D29" s="38">
        <v>0.088</v>
      </c>
      <c r="E29" s="38">
        <v>0.1</v>
      </c>
    </row>
    <row r="30" spans="3:5" ht="12.75">
      <c r="C30" s="37">
        <v>5</v>
      </c>
      <c r="D30" s="38">
        <v>0.1</v>
      </c>
      <c r="E30" s="38">
        <v>0.1</v>
      </c>
    </row>
    <row r="33" spans="1:2" ht="15.75">
      <c r="A33" s="26" t="s">
        <v>52</v>
      </c>
      <c r="B33" s="36" t="s">
        <v>74</v>
      </c>
    </row>
    <row r="36" spans="3:4" ht="12.75">
      <c r="C36" s="23" t="s">
        <v>9</v>
      </c>
      <c r="D36" s="23" t="s">
        <v>8</v>
      </c>
    </row>
    <row r="37" spans="3:4" ht="12.75">
      <c r="C37" s="19"/>
      <c r="D37" s="19"/>
    </row>
    <row r="38" spans="3:4" ht="12.75">
      <c r="C38" s="42" t="s">
        <v>70</v>
      </c>
      <c r="D38" s="38">
        <v>0.3</v>
      </c>
    </row>
    <row r="39" spans="3:4" ht="12.75">
      <c r="C39" s="42" t="s">
        <v>71</v>
      </c>
      <c r="D39" s="38">
        <v>0.4</v>
      </c>
    </row>
    <row r="40" spans="3:4" ht="12.75">
      <c r="C40" s="42" t="s">
        <v>72</v>
      </c>
      <c r="D40" s="38">
        <v>0.3</v>
      </c>
    </row>
    <row r="43" spans="1:2" ht="15.75">
      <c r="A43" s="26" t="s">
        <v>52</v>
      </c>
      <c r="B43" s="36" t="s">
        <v>75</v>
      </c>
    </row>
    <row r="46" spans="3:4" ht="12.75">
      <c r="C46" s="23" t="s">
        <v>9</v>
      </c>
      <c r="D46" s="23" t="s">
        <v>8</v>
      </c>
    </row>
    <row r="47" spans="3:4" ht="12.75">
      <c r="C47" s="19"/>
      <c r="D47" s="19"/>
    </row>
    <row r="48" spans="3:4" ht="12.75">
      <c r="C48" s="22" t="s">
        <v>69</v>
      </c>
      <c r="D48" s="38">
        <v>0.5</v>
      </c>
    </row>
    <row r="49" spans="3:4" ht="12.75">
      <c r="C49" s="22" t="s">
        <v>73</v>
      </c>
      <c r="D49" s="38">
        <v>0.5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0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2" max="3" width="13.7109375" style="0" customWidth="1"/>
    <col min="4" max="4" width="12.7109375" style="0" customWidth="1"/>
    <col min="5" max="5" width="17.421875" style="0" bestFit="1" customWidth="1"/>
    <col min="6" max="6" width="15.140625" style="0" customWidth="1"/>
    <col min="7" max="7" width="14.7109375" style="0" customWidth="1"/>
    <col min="8" max="8" width="15.140625" style="0" customWidth="1"/>
    <col min="9" max="9" width="15.00390625" style="0" customWidth="1"/>
    <col min="10" max="10" width="11.140625" style="0" customWidth="1"/>
    <col min="11" max="11" width="10.8515625" style="0" customWidth="1"/>
    <col min="12" max="12" width="10.421875" style="0" customWidth="1"/>
    <col min="13" max="13" width="10.8515625" style="0" customWidth="1"/>
    <col min="14" max="14" width="14.421875" style="0" customWidth="1"/>
    <col min="15" max="15" width="14.8515625" style="0" bestFit="1" customWidth="1"/>
    <col min="16" max="16" width="16.7109375" style="0" customWidth="1"/>
    <col min="17" max="17" width="14.8515625" style="0" bestFit="1" customWidth="1"/>
    <col min="18" max="18" width="16.57421875" style="0" bestFit="1" customWidth="1"/>
    <col min="19" max="19" width="12.28125" style="0" bestFit="1" customWidth="1"/>
    <col min="20" max="20" width="13.8515625" style="0" customWidth="1"/>
    <col min="21" max="21" width="14.00390625" style="0" customWidth="1"/>
    <col min="22" max="22" width="13.421875" style="0" bestFit="1" customWidth="1"/>
  </cols>
  <sheetData>
    <row r="2" spans="3:5" ht="12" customHeight="1">
      <c r="C2" s="12"/>
      <c r="D2" s="12"/>
      <c r="E2" s="12"/>
    </row>
    <row r="3" spans="1:2" ht="18.75">
      <c r="A3" s="27" t="s">
        <v>11</v>
      </c>
      <c r="B3" s="12" t="s">
        <v>48</v>
      </c>
    </row>
    <row r="4" spans="1:2" ht="18.75">
      <c r="A4" s="27" t="s">
        <v>11</v>
      </c>
      <c r="B4" s="12" t="s">
        <v>66</v>
      </c>
    </row>
    <row r="5" spans="3:4" ht="15">
      <c r="C5" s="14"/>
      <c r="D5" s="2"/>
    </row>
    <row r="8" spans="1:3" ht="15.75">
      <c r="A8" s="26" t="s">
        <v>52</v>
      </c>
      <c r="B8" s="14" t="s">
        <v>60</v>
      </c>
      <c r="C8" s="13"/>
    </row>
    <row r="10" spans="20:22" ht="12.75">
      <c r="T10" s="20"/>
      <c r="U10" s="23" t="s">
        <v>6</v>
      </c>
      <c r="V10" s="20"/>
    </row>
    <row r="11" spans="5:22" ht="12.75">
      <c r="E11" s="1"/>
      <c r="F11" s="1"/>
      <c r="G11" s="1"/>
      <c r="H11" s="40" t="s">
        <v>58</v>
      </c>
      <c r="I11" s="40" t="s">
        <v>58</v>
      </c>
      <c r="T11" s="23" t="s">
        <v>21</v>
      </c>
      <c r="U11" s="23" t="s">
        <v>21</v>
      </c>
      <c r="V11" s="23" t="s">
        <v>7</v>
      </c>
    </row>
    <row r="12" spans="2:22" ht="12.75">
      <c r="B12" s="23" t="s">
        <v>4</v>
      </c>
      <c r="C12" s="40" t="s">
        <v>2</v>
      </c>
      <c r="D12" s="40" t="s">
        <v>12</v>
      </c>
      <c r="E12" s="23" t="s">
        <v>26</v>
      </c>
      <c r="F12" s="23" t="s">
        <v>25</v>
      </c>
      <c r="G12" s="23" t="s">
        <v>24</v>
      </c>
      <c r="H12" s="40" t="s">
        <v>23</v>
      </c>
      <c r="I12" s="40" t="s">
        <v>22</v>
      </c>
      <c r="J12" s="23" t="s">
        <v>0</v>
      </c>
      <c r="K12" s="23" t="s">
        <v>14</v>
      </c>
      <c r="L12" s="23" t="s">
        <v>15</v>
      </c>
      <c r="M12" s="23" t="s">
        <v>1</v>
      </c>
      <c r="N12" s="23" t="s">
        <v>16</v>
      </c>
      <c r="O12" s="23" t="s">
        <v>17</v>
      </c>
      <c r="P12" s="23" t="s">
        <v>18</v>
      </c>
      <c r="Q12" s="23" t="s">
        <v>20</v>
      </c>
      <c r="R12" s="23" t="s">
        <v>19</v>
      </c>
      <c r="S12" s="23" t="s">
        <v>21</v>
      </c>
      <c r="T12" s="23" t="s">
        <v>5</v>
      </c>
      <c r="U12" s="23" t="s">
        <v>5</v>
      </c>
      <c r="V12" s="23" t="s">
        <v>5</v>
      </c>
    </row>
    <row r="14" spans="2:22" ht="12.75">
      <c r="B14" s="3">
        <v>1</v>
      </c>
      <c r="C14" s="8">
        <v>0.065</v>
      </c>
      <c r="D14" s="8">
        <v>0.1</v>
      </c>
      <c r="E14" s="3">
        <v>1000</v>
      </c>
      <c r="F14" s="3">
        <v>500</v>
      </c>
      <c r="G14" s="3">
        <v>100</v>
      </c>
      <c r="H14" s="25">
        <v>7.5</v>
      </c>
      <c r="I14" s="11">
        <v>0.1</v>
      </c>
      <c r="J14" s="5">
        <v>1000</v>
      </c>
      <c r="K14" s="5">
        <f>C14*J14</f>
        <v>65</v>
      </c>
      <c r="L14" s="5">
        <f>D14*J14</f>
        <v>100</v>
      </c>
      <c r="M14" s="5">
        <f>J14-K14-L14</f>
        <v>835</v>
      </c>
      <c r="N14" s="5">
        <f aca="true" t="shared" si="0" ref="N14:O18">K14*E14</f>
        <v>65000</v>
      </c>
      <c r="O14" s="5">
        <f t="shared" si="0"/>
        <v>50000</v>
      </c>
      <c r="P14" s="5">
        <v>0</v>
      </c>
      <c r="Q14" s="5">
        <f>J14*H14</f>
        <v>7500</v>
      </c>
      <c r="R14" s="5">
        <f>-(M14*G14)</f>
        <v>-83500</v>
      </c>
      <c r="S14" s="10">
        <f>SUM(N14:R14)</f>
        <v>39000</v>
      </c>
      <c r="T14" s="5">
        <f>((1/(1+$I$14))^B14)*S14</f>
        <v>35454.545454545456</v>
      </c>
      <c r="U14" s="4">
        <f>SUM(T14:T18)</f>
        <v>444554.43446299614</v>
      </c>
      <c r="V14" s="39">
        <f>U14/1000</f>
        <v>444.55443446299614</v>
      </c>
    </row>
    <row r="15" spans="2:20" ht="12.75">
      <c r="B15" s="3">
        <v>2</v>
      </c>
      <c r="C15" s="8">
        <v>0.07</v>
      </c>
      <c r="D15" s="8">
        <v>0.1</v>
      </c>
      <c r="E15" s="3">
        <v>1000</v>
      </c>
      <c r="F15" s="3">
        <v>625</v>
      </c>
      <c r="G15" s="3">
        <v>100</v>
      </c>
      <c r="H15" s="25">
        <v>7.5</v>
      </c>
      <c r="I15" s="11">
        <v>0.1</v>
      </c>
      <c r="J15" s="5">
        <f>M14</f>
        <v>835</v>
      </c>
      <c r="K15" s="5">
        <f>C15*J15</f>
        <v>58.45</v>
      </c>
      <c r="L15" s="5">
        <f>D15*J15</f>
        <v>83.5</v>
      </c>
      <c r="M15" s="5">
        <f>J15-K15-L15</f>
        <v>693.05</v>
      </c>
      <c r="N15" s="5">
        <f t="shared" si="0"/>
        <v>58450</v>
      </c>
      <c r="O15" s="5">
        <f t="shared" si="0"/>
        <v>52187.5</v>
      </c>
      <c r="P15" s="5">
        <v>0</v>
      </c>
      <c r="Q15" s="5">
        <f>J15*H15</f>
        <v>6262.5</v>
      </c>
      <c r="R15" s="5">
        <f>-(M15*G15)</f>
        <v>-69305</v>
      </c>
      <c r="S15" s="10">
        <f>SUM(N15:R15)</f>
        <v>47595</v>
      </c>
      <c r="T15" s="5">
        <f>((1/(1+$I$14))^B15)*S15</f>
        <v>39334.71074380165</v>
      </c>
    </row>
    <row r="16" spans="2:20" ht="12.75">
      <c r="B16" s="3">
        <v>3</v>
      </c>
      <c r="C16" s="8">
        <v>0.078</v>
      </c>
      <c r="D16" s="8">
        <v>0.1</v>
      </c>
      <c r="E16" s="3">
        <v>1000</v>
      </c>
      <c r="F16" s="3">
        <v>750</v>
      </c>
      <c r="G16" s="3">
        <v>100</v>
      </c>
      <c r="H16" s="25">
        <v>7.5</v>
      </c>
      <c r="I16" s="11">
        <v>0.1</v>
      </c>
      <c r="J16" s="5">
        <f>M15</f>
        <v>693.05</v>
      </c>
      <c r="K16" s="5">
        <f>C16*J16</f>
        <v>54.0579</v>
      </c>
      <c r="L16" s="5">
        <f>D16*J16</f>
        <v>69.30499999999999</v>
      </c>
      <c r="M16" s="5">
        <f>J16-K16-L16</f>
        <v>569.6871</v>
      </c>
      <c r="N16" s="5">
        <f t="shared" si="0"/>
        <v>54057.899999999994</v>
      </c>
      <c r="O16" s="5">
        <f t="shared" si="0"/>
        <v>51978.74999999999</v>
      </c>
      <c r="P16" s="5">
        <v>0</v>
      </c>
      <c r="Q16" s="5">
        <f>J16*H16</f>
        <v>5197.875</v>
      </c>
      <c r="R16" s="5">
        <f>-(M16*G16)</f>
        <v>-56968.71</v>
      </c>
      <c r="S16" s="10">
        <f>SUM(N16:R16)</f>
        <v>54265.814999999995</v>
      </c>
      <c r="T16" s="5">
        <f>((1/(1+$I$14))^B16)*S16</f>
        <v>40770.709992486845</v>
      </c>
    </row>
    <row r="17" spans="2:20" ht="12.75">
      <c r="B17" s="3">
        <v>4</v>
      </c>
      <c r="C17" s="8">
        <v>0.088</v>
      </c>
      <c r="D17" s="8">
        <v>0.1</v>
      </c>
      <c r="E17" s="3">
        <v>1000</v>
      </c>
      <c r="F17" s="3">
        <v>875</v>
      </c>
      <c r="G17" s="3">
        <v>100</v>
      </c>
      <c r="H17" s="25">
        <v>7.5</v>
      </c>
      <c r="I17" s="11">
        <v>0.1</v>
      </c>
      <c r="J17" s="5">
        <f>M16</f>
        <v>569.6871</v>
      </c>
      <c r="K17" s="5">
        <f>C17*J17</f>
        <v>50.132464799999994</v>
      </c>
      <c r="L17" s="5">
        <f>D17*J17</f>
        <v>56.96871</v>
      </c>
      <c r="M17" s="5">
        <f>J17-K17-L17</f>
        <v>462.5859252</v>
      </c>
      <c r="N17" s="5">
        <f t="shared" si="0"/>
        <v>50132.464799999994</v>
      </c>
      <c r="O17" s="5">
        <f t="shared" si="0"/>
        <v>49847.621250000004</v>
      </c>
      <c r="P17" s="5">
        <v>0</v>
      </c>
      <c r="Q17" s="5">
        <f>J17*H17</f>
        <v>4272.65325</v>
      </c>
      <c r="R17" s="5">
        <f>-(M17*G17)</f>
        <v>-46258.592520000006</v>
      </c>
      <c r="S17" s="10">
        <f>SUM(N17:R17)</f>
        <v>57994.146779999995</v>
      </c>
      <c r="T17" s="5">
        <f>((1/(1+$I$14))^B17)*S17</f>
        <v>39610.78258315688</v>
      </c>
    </row>
    <row r="18" spans="2:20" ht="12.75">
      <c r="B18" s="3">
        <v>5</v>
      </c>
      <c r="C18" s="8">
        <v>0.1</v>
      </c>
      <c r="D18" s="8">
        <v>0.1</v>
      </c>
      <c r="E18" s="3">
        <v>1000</v>
      </c>
      <c r="F18" s="3">
        <v>1000</v>
      </c>
      <c r="G18" s="3">
        <v>100</v>
      </c>
      <c r="H18" s="25">
        <v>7.5</v>
      </c>
      <c r="I18" s="11">
        <v>0.1</v>
      </c>
      <c r="J18" s="5">
        <f>M17</f>
        <v>462.5859252</v>
      </c>
      <c r="K18" s="5">
        <f>C18*J18</f>
        <v>46.25859252000001</v>
      </c>
      <c r="L18" s="5">
        <f>D18*J18</f>
        <v>46.25859252000001</v>
      </c>
      <c r="M18" s="5">
        <f>J18-K18-L18</f>
        <v>370.06874016000006</v>
      </c>
      <c r="N18" s="5">
        <f t="shared" si="0"/>
        <v>46258.592520000006</v>
      </c>
      <c r="O18" s="5">
        <f t="shared" si="0"/>
        <v>46258.592520000006</v>
      </c>
      <c r="P18" s="5">
        <f>M18*F18</f>
        <v>370068.74016000004</v>
      </c>
      <c r="Q18" s="5">
        <f>J18*H18</f>
        <v>3469.394439</v>
      </c>
      <c r="R18" s="5">
        <v>0</v>
      </c>
      <c r="S18" s="10">
        <f>SUM(N18:R18)</f>
        <v>466055.31963900005</v>
      </c>
      <c r="T18" s="5">
        <f>((1/(1+$I$14))^B18)*S18</f>
        <v>289383.6856890053</v>
      </c>
    </row>
    <row r="19" spans="2:13" ht="12.75">
      <c r="B19" s="8"/>
      <c r="C19" s="3"/>
      <c r="D19" s="5"/>
      <c r="E19" s="5"/>
      <c r="I19" s="5"/>
      <c r="K19" s="5"/>
      <c r="L19" s="3"/>
      <c r="M19" s="5"/>
    </row>
    <row r="21" spans="1:5" ht="15.75">
      <c r="A21" s="26" t="s">
        <v>52</v>
      </c>
      <c r="B21" s="14" t="s">
        <v>61</v>
      </c>
      <c r="C21" s="13"/>
      <c r="D21" s="13"/>
      <c r="E21" s="13"/>
    </row>
    <row r="24" spans="2:3" ht="12.75">
      <c r="B24" s="19"/>
      <c r="C24" s="23" t="s">
        <v>63</v>
      </c>
    </row>
    <row r="25" spans="2:3" ht="12.75">
      <c r="B25" s="19"/>
      <c r="C25" s="19"/>
    </row>
    <row r="26" spans="2:3" ht="12.75">
      <c r="B26" s="41" t="s">
        <v>62</v>
      </c>
      <c r="C26" s="42">
        <v>0.1</v>
      </c>
    </row>
    <row r="27" spans="2:3" ht="12.75">
      <c r="B27" s="41" t="s">
        <v>12</v>
      </c>
      <c r="C27" s="42">
        <v>0.1</v>
      </c>
    </row>
    <row r="28" spans="2:3" ht="12.75">
      <c r="B28" s="41" t="s">
        <v>23</v>
      </c>
      <c r="C28" s="42">
        <v>0.1</v>
      </c>
    </row>
    <row r="29" spans="2:3" ht="12.75">
      <c r="B29" s="41" t="s">
        <v>22</v>
      </c>
      <c r="C29" s="22" t="s">
        <v>64</v>
      </c>
    </row>
    <row r="32" ht="12.75">
      <c r="U32" s="23" t="s">
        <v>6</v>
      </c>
    </row>
    <row r="33" spans="3:22" ht="12.75">
      <c r="C33" s="40" t="s">
        <v>59</v>
      </c>
      <c r="D33" s="40" t="s">
        <v>59</v>
      </c>
      <c r="E33" s="1"/>
      <c r="F33" s="1"/>
      <c r="G33" s="1"/>
      <c r="H33" s="40" t="s">
        <v>59</v>
      </c>
      <c r="I33" s="40" t="s">
        <v>59</v>
      </c>
      <c r="T33" s="23" t="s">
        <v>21</v>
      </c>
      <c r="U33" s="23" t="s">
        <v>21</v>
      </c>
      <c r="V33" s="23" t="s">
        <v>7</v>
      </c>
    </row>
    <row r="34" spans="2:22" ht="12.75">
      <c r="B34" s="23" t="s">
        <v>4</v>
      </c>
      <c r="C34" s="40" t="s">
        <v>2</v>
      </c>
      <c r="D34" s="40" t="s">
        <v>12</v>
      </c>
      <c r="E34" s="23" t="s">
        <v>26</v>
      </c>
      <c r="F34" s="23" t="s">
        <v>25</v>
      </c>
      <c r="G34" s="23" t="s">
        <v>24</v>
      </c>
      <c r="H34" s="40" t="s">
        <v>23</v>
      </c>
      <c r="I34" s="40" t="s">
        <v>22</v>
      </c>
      <c r="J34" s="23" t="s">
        <v>0</v>
      </c>
      <c r="K34" s="23" t="s">
        <v>14</v>
      </c>
      <c r="L34" s="23" t="s">
        <v>15</v>
      </c>
      <c r="M34" s="23" t="s">
        <v>1</v>
      </c>
      <c r="N34" s="23" t="s">
        <v>16</v>
      </c>
      <c r="O34" s="23" t="s">
        <v>17</v>
      </c>
      <c r="P34" s="23" t="s">
        <v>18</v>
      </c>
      <c r="Q34" s="23" t="s">
        <v>20</v>
      </c>
      <c r="R34" s="23" t="s">
        <v>19</v>
      </c>
      <c r="S34" s="23" t="s">
        <v>21</v>
      </c>
      <c r="T34" s="23" t="s">
        <v>5</v>
      </c>
      <c r="U34" s="23" t="s">
        <v>5</v>
      </c>
      <c r="V34" s="23" t="s">
        <v>5</v>
      </c>
    </row>
    <row r="35" ht="12.75" customHeight="1"/>
    <row r="36" spans="2:22" ht="12.75">
      <c r="B36" s="3">
        <v>1</v>
      </c>
      <c r="C36" s="8">
        <f aca="true" t="shared" si="1" ref="C36:D40">110%*C14</f>
        <v>0.07150000000000001</v>
      </c>
      <c r="D36" s="8">
        <f t="shared" si="1"/>
        <v>0.11000000000000001</v>
      </c>
      <c r="E36" s="3">
        <v>1000</v>
      </c>
      <c r="F36" s="3">
        <v>500</v>
      </c>
      <c r="G36" s="3">
        <v>100</v>
      </c>
      <c r="H36" s="25">
        <f>110%*H14</f>
        <v>8.25</v>
      </c>
      <c r="I36" s="32">
        <v>0.095</v>
      </c>
      <c r="J36" s="5">
        <v>1000</v>
      </c>
      <c r="K36" s="5">
        <f>C36*J36</f>
        <v>71.50000000000001</v>
      </c>
      <c r="L36" s="5">
        <f>D36*J36</f>
        <v>110.00000000000001</v>
      </c>
      <c r="M36" s="5">
        <f>J36-K36-L36</f>
        <v>818.5</v>
      </c>
      <c r="N36" s="5">
        <f aca="true" t="shared" si="2" ref="N36:O40">K36*E36</f>
        <v>71500.00000000001</v>
      </c>
      <c r="O36" s="5">
        <f t="shared" si="2"/>
        <v>55000.00000000001</v>
      </c>
      <c r="P36" s="5">
        <v>0</v>
      </c>
      <c r="Q36" s="5">
        <f>J36*H36</f>
        <v>8250</v>
      </c>
      <c r="R36" s="5">
        <f>-(M36*G36)</f>
        <v>-81850</v>
      </c>
      <c r="S36" s="10">
        <f>SUM(N36:R36)</f>
        <v>52900.00000000003</v>
      </c>
      <c r="T36" s="5">
        <f>((1/(1+$I$36))^B36)*S36</f>
        <v>48310.50228310505</v>
      </c>
      <c r="U36" s="4">
        <f>SUM(T36:T40)</f>
        <v>463930.7594541103</v>
      </c>
      <c r="V36" s="39">
        <f>U36/1000</f>
        <v>463.9307594541103</v>
      </c>
    </row>
    <row r="37" spans="2:20" ht="12.75">
      <c r="B37" s="3">
        <v>2</v>
      </c>
      <c r="C37" s="8">
        <f t="shared" si="1"/>
        <v>0.07700000000000001</v>
      </c>
      <c r="D37" s="8">
        <f t="shared" si="1"/>
        <v>0.11000000000000001</v>
      </c>
      <c r="E37" s="3">
        <v>1000</v>
      </c>
      <c r="F37" s="3">
        <v>625</v>
      </c>
      <c r="G37" s="3">
        <v>100</v>
      </c>
      <c r="H37" s="25">
        <f>110%*H15</f>
        <v>8.25</v>
      </c>
      <c r="I37" s="32">
        <v>0.095</v>
      </c>
      <c r="J37" s="5">
        <f>M36</f>
        <v>818.5</v>
      </c>
      <c r="K37" s="5">
        <f>C37*J37</f>
        <v>63.02450000000001</v>
      </c>
      <c r="L37" s="5">
        <f>D37*J37</f>
        <v>90.03500000000001</v>
      </c>
      <c r="M37" s="5">
        <f>J37-K37-L37</f>
        <v>665.4405</v>
      </c>
      <c r="N37" s="5">
        <f t="shared" si="2"/>
        <v>63024.50000000001</v>
      </c>
      <c r="O37" s="5">
        <f t="shared" si="2"/>
        <v>56271.87500000001</v>
      </c>
      <c r="P37" s="5">
        <v>0</v>
      </c>
      <c r="Q37" s="5">
        <f>J37*H37</f>
        <v>6752.625</v>
      </c>
      <c r="R37" s="5">
        <f>-(M37*G37)</f>
        <v>-66544.05</v>
      </c>
      <c r="S37" s="10">
        <f>SUM(N37:R37)</f>
        <v>59504.95000000001</v>
      </c>
      <c r="T37" s="5">
        <f>((1/(1+$I$36))^B37)*S37</f>
        <v>49627.78090531893</v>
      </c>
    </row>
    <row r="38" spans="2:20" ht="12.75">
      <c r="B38" s="3">
        <v>3</v>
      </c>
      <c r="C38" s="8">
        <f t="shared" si="1"/>
        <v>0.0858</v>
      </c>
      <c r="D38" s="8">
        <f t="shared" si="1"/>
        <v>0.11000000000000001</v>
      </c>
      <c r="E38" s="3">
        <v>1000</v>
      </c>
      <c r="F38" s="3">
        <v>750</v>
      </c>
      <c r="G38" s="3">
        <v>100</v>
      </c>
      <c r="H38" s="25">
        <f>110%*H16</f>
        <v>8.25</v>
      </c>
      <c r="I38" s="32">
        <v>0.095</v>
      </c>
      <c r="J38" s="5">
        <f>M37</f>
        <v>665.4405</v>
      </c>
      <c r="K38" s="5">
        <f>C38*J38</f>
        <v>57.094794900000004</v>
      </c>
      <c r="L38" s="5">
        <f>D38*J38</f>
        <v>73.19845500000001</v>
      </c>
      <c r="M38" s="5">
        <f>J38-K38-L38</f>
        <v>535.1472501000001</v>
      </c>
      <c r="N38" s="5">
        <f t="shared" si="2"/>
        <v>57094.7949</v>
      </c>
      <c r="O38" s="5">
        <f t="shared" si="2"/>
        <v>54898.841250000005</v>
      </c>
      <c r="P38" s="5">
        <v>0</v>
      </c>
      <c r="Q38" s="5">
        <f>J38*H38</f>
        <v>5489.8841250000005</v>
      </c>
      <c r="R38" s="5">
        <f>-(M38*G38)</f>
        <v>-53514.72501000001</v>
      </c>
      <c r="S38" s="10">
        <f>SUM(N38:R38)</f>
        <v>63968.79526499999</v>
      </c>
      <c r="T38" s="5">
        <f>((1/(1+$I$36))^B38)*S38</f>
        <v>48722.07928073981</v>
      </c>
    </row>
    <row r="39" spans="2:20" ht="12.75">
      <c r="B39" s="3">
        <v>4</v>
      </c>
      <c r="C39" s="8">
        <f t="shared" si="1"/>
        <v>0.0968</v>
      </c>
      <c r="D39" s="8">
        <f t="shared" si="1"/>
        <v>0.11000000000000001</v>
      </c>
      <c r="E39" s="3">
        <v>1000</v>
      </c>
      <c r="F39" s="3">
        <v>875</v>
      </c>
      <c r="G39" s="3">
        <v>100</v>
      </c>
      <c r="H39" s="25">
        <f>110%*H17</f>
        <v>8.25</v>
      </c>
      <c r="I39" s="32">
        <v>0.095</v>
      </c>
      <c r="J39" s="5">
        <f>M38</f>
        <v>535.1472501000001</v>
      </c>
      <c r="K39" s="5">
        <f>C39*J39</f>
        <v>51.80225380968</v>
      </c>
      <c r="L39" s="5">
        <f>D39*J39</f>
        <v>58.86619751100002</v>
      </c>
      <c r="M39" s="5">
        <f>J39-K39-L39</f>
        <v>424.4787987793201</v>
      </c>
      <c r="N39" s="5">
        <f t="shared" si="2"/>
        <v>51802.253809680005</v>
      </c>
      <c r="O39" s="5">
        <f t="shared" si="2"/>
        <v>51507.922822125016</v>
      </c>
      <c r="P39" s="5">
        <v>0</v>
      </c>
      <c r="Q39" s="5">
        <f>J39*H39</f>
        <v>4414.964813325</v>
      </c>
      <c r="R39" s="5">
        <f>-(M39*G39)</f>
        <v>-42447.879877932006</v>
      </c>
      <c r="S39" s="10">
        <f>SUM(N39:R39)</f>
        <v>65277.26156719802</v>
      </c>
      <c r="T39" s="5">
        <f>((1/(1+$I$36))^B39)*S39</f>
        <v>45405.185095150424</v>
      </c>
    </row>
    <row r="40" spans="2:20" ht="12.75">
      <c r="B40" s="3">
        <v>5</v>
      </c>
      <c r="C40" s="8">
        <f t="shared" si="1"/>
        <v>0.11000000000000001</v>
      </c>
      <c r="D40" s="8">
        <f t="shared" si="1"/>
        <v>0.11000000000000001</v>
      </c>
      <c r="E40" s="3">
        <v>1000</v>
      </c>
      <c r="F40" s="3">
        <v>1000</v>
      </c>
      <c r="G40" s="3">
        <v>100</v>
      </c>
      <c r="H40" s="25">
        <f>110%*H18</f>
        <v>8.25</v>
      </c>
      <c r="I40" s="32">
        <v>0.095</v>
      </c>
      <c r="J40" s="5">
        <f>M39</f>
        <v>424.4787987793201</v>
      </c>
      <c r="K40" s="5">
        <f>C40*J40</f>
        <v>46.69266786572521</v>
      </c>
      <c r="L40" s="5">
        <f>D40*J40</f>
        <v>46.69266786572521</v>
      </c>
      <c r="M40" s="5">
        <f>J40-K40-L40</f>
        <v>331.0934630478697</v>
      </c>
      <c r="N40" s="5">
        <f t="shared" si="2"/>
        <v>46692.66786572521</v>
      </c>
      <c r="O40" s="5">
        <f t="shared" si="2"/>
        <v>46692.66786572521</v>
      </c>
      <c r="P40" s="5">
        <f>M40*F40</f>
        <v>331093.4630478697</v>
      </c>
      <c r="Q40" s="5">
        <f>J40*H40</f>
        <v>3501.9500899293907</v>
      </c>
      <c r="R40" s="5">
        <v>0</v>
      </c>
      <c r="S40" s="10">
        <f>SUM(N40:R40)</f>
        <v>427980.7488692495</v>
      </c>
      <c r="T40" s="5">
        <f>((1/(1+$I$36))^B40)*S40</f>
        <v>271865.2118897961</v>
      </c>
    </row>
  </sheetData>
  <sheetProtection/>
  <printOptions/>
  <pageMargins left="0.75" right="0.75" top="1" bottom="1" header="0.5" footer="0.5"/>
  <pageSetup fitToWidth="2" fitToHeight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2" max="2" width="24.421875" style="0" customWidth="1"/>
    <col min="3" max="3" width="21.8515625" style="0" customWidth="1"/>
    <col min="4" max="4" width="23.7109375" style="0" bestFit="1" customWidth="1"/>
    <col min="5" max="5" width="21.7109375" style="0" customWidth="1"/>
    <col min="6" max="6" width="20.00390625" style="0" customWidth="1"/>
    <col min="7" max="7" width="20.7109375" style="0" customWidth="1"/>
    <col min="8" max="8" width="15.140625" style="0" customWidth="1"/>
    <col min="9" max="9" width="15.00390625" style="0" customWidth="1"/>
    <col min="10" max="10" width="14.140625" style="0" customWidth="1"/>
    <col min="11" max="11" width="13.8515625" style="0" customWidth="1"/>
  </cols>
  <sheetData>
    <row r="2" spans="3:5" ht="12" customHeight="1">
      <c r="C2" s="12"/>
      <c r="D2" s="12"/>
      <c r="E2" s="12"/>
    </row>
    <row r="3" spans="1:2" ht="18.75">
      <c r="A3" s="27" t="s">
        <v>11</v>
      </c>
      <c r="B3" s="12" t="s">
        <v>48</v>
      </c>
    </row>
    <row r="4" spans="1:2" ht="18.75">
      <c r="A4" s="27" t="s">
        <v>11</v>
      </c>
      <c r="B4" s="28" t="s">
        <v>67</v>
      </c>
    </row>
    <row r="7" spans="5:11" ht="12.75">
      <c r="E7" s="13"/>
      <c r="G7" s="13"/>
      <c r="I7" s="15"/>
      <c r="J7" s="15"/>
      <c r="K7" s="15"/>
    </row>
    <row r="8" spans="1:2" ht="15.75">
      <c r="A8" s="26" t="s">
        <v>52</v>
      </c>
      <c r="B8" s="21" t="s">
        <v>49</v>
      </c>
    </row>
    <row r="9" spans="10:11" ht="12.75">
      <c r="J9" s="1"/>
      <c r="K9" s="1"/>
    </row>
    <row r="10" spans="8:11" ht="12.75">
      <c r="H10" s="6"/>
      <c r="I10" s="1"/>
      <c r="J10" s="1"/>
      <c r="K10" s="1"/>
    </row>
    <row r="11" spans="5:11" ht="14.25" customHeight="1">
      <c r="E11" s="43" t="s">
        <v>68</v>
      </c>
      <c r="F11" s="43"/>
      <c r="G11" s="43"/>
      <c r="H11" s="1"/>
      <c r="I11" s="1"/>
      <c r="J11" s="1"/>
      <c r="K11" s="1"/>
    </row>
    <row r="12" ht="12.75">
      <c r="G12" s="6"/>
    </row>
    <row r="13" spans="2:11" ht="12.75">
      <c r="B13" s="1" t="s">
        <v>4</v>
      </c>
      <c r="C13" s="1" t="s">
        <v>2</v>
      </c>
      <c r="D13" s="1" t="s">
        <v>12</v>
      </c>
      <c r="E13" s="9" t="s">
        <v>27</v>
      </c>
      <c r="F13" t="s">
        <v>28</v>
      </c>
      <c r="G13" s="17" t="s">
        <v>29</v>
      </c>
      <c r="H13" s="3"/>
      <c r="I13" s="5"/>
      <c r="J13" s="7"/>
      <c r="K13" s="7"/>
    </row>
    <row r="14" spans="8:9" ht="12.75">
      <c r="H14" s="3"/>
      <c r="I14" s="5"/>
    </row>
    <row r="15" spans="2:9" ht="12.75">
      <c r="B15" s="3">
        <v>1</v>
      </c>
      <c r="C15" s="8">
        <v>0.065</v>
      </c>
      <c r="D15" s="8">
        <v>0.1</v>
      </c>
      <c r="E15" s="18">
        <f>C15</f>
        <v>0.065</v>
      </c>
      <c r="F15" s="18">
        <f>D15</f>
        <v>0.1</v>
      </c>
      <c r="G15" s="8">
        <f>1-E15-F15</f>
        <v>0.8350000000000001</v>
      </c>
      <c r="H15" s="3"/>
      <c r="I15" s="5"/>
    </row>
    <row r="16" spans="2:9" ht="12.75">
      <c r="B16" s="3">
        <v>2</v>
      </c>
      <c r="C16" s="8">
        <v>0.07</v>
      </c>
      <c r="D16" s="8">
        <v>0.1</v>
      </c>
      <c r="E16" s="18">
        <f>C16*G15</f>
        <v>0.05845000000000001</v>
      </c>
      <c r="F16" s="18">
        <f>D16*G15</f>
        <v>0.08350000000000002</v>
      </c>
      <c r="G16" s="8">
        <f>G15-E16-F16</f>
        <v>0.69305</v>
      </c>
      <c r="H16" s="3"/>
      <c r="I16" s="5"/>
    </row>
    <row r="17" spans="2:9" ht="12.75">
      <c r="B17" s="3">
        <v>3</v>
      </c>
      <c r="C17" s="8">
        <v>0.078</v>
      </c>
      <c r="D17" s="8">
        <v>0.1</v>
      </c>
      <c r="E17" s="18">
        <f>C17*G16</f>
        <v>0.054057900000000006</v>
      </c>
      <c r="F17" s="18">
        <f>D17*G16</f>
        <v>0.069305</v>
      </c>
      <c r="G17" s="8">
        <f>G16-E17-F17</f>
        <v>0.5696871000000001</v>
      </c>
      <c r="H17" s="3"/>
      <c r="I17" s="5"/>
    </row>
    <row r="18" spans="2:9" ht="12.75">
      <c r="B18" s="3">
        <v>4</v>
      </c>
      <c r="C18" s="8">
        <v>0.088</v>
      </c>
      <c r="D18" s="8">
        <v>0.1</v>
      </c>
      <c r="E18" s="18">
        <f>C18*G17</f>
        <v>0.050132464800000005</v>
      </c>
      <c r="F18" s="18">
        <f>D18*G17</f>
        <v>0.05696871000000001</v>
      </c>
      <c r="G18" s="8">
        <f>G17-E18-F18</f>
        <v>0.4625859252000001</v>
      </c>
      <c r="H18" s="3"/>
      <c r="I18" s="5"/>
    </row>
    <row r="19" spans="2:7" ht="12.75">
      <c r="B19" s="3">
        <v>5</v>
      </c>
      <c r="C19" s="8">
        <v>0.1</v>
      </c>
      <c r="D19" s="8">
        <v>0.1</v>
      </c>
      <c r="E19" s="18">
        <f>C19*G18</f>
        <v>0.04625859252000001</v>
      </c>
      <c r="F19" s="18">
        <f>D19*G18</f>
        <v>0.04625859252000001</v>
      </c>
      <c r="G19" s="18">
        <f>G18-E19-F19</f>
        <v>0.37006874016</v>
      </c>
    </row>
    <row r="22" spans="2:3" ht="12.75">
      <c r="B22" s="23" t="s">
        <v>9</v>
      </c>
      <c r="C22" s="23" t="s">
        <v>8</v>
      </c>
    </row>
    <row r="24" spans="2:3" ht="12.75">
      <c r="B24" s="22" t="s">
        <v>30</v>
      </c>
      <c r="C24" s="8">
        <f>E15</f>
        <v>0.065</v>
      </c>
    </row>
    <row r="25" spans="2:3" ht="12.75">
      <c r="B25" s="22" t="s">
        <v>31</v>
      </c>
      <c r="C25" s="8">
        <f>E16</f>
        <v>0.05845000000000001</v>
      </c>
    </row>
    <row r="26" spans="2:3" ht="12.75">
      <c r="B26" s="22" t="s">
        <v>32</v>
      </c>
      <c r="C26" s="8">
        <f>E17</f>
        <v>0.054057900000000006</v>
      </c>
    </row>
    <row r="27" spans="2:3" ht="12.75">
      <c r="B27" s="22" t="s">
        <v>33</v>
      </c>
      <c r="C27" s="8">
        <f>E18</f>
        <v>0.050132464800000005</v>
      </c>
    </row>
    <row r="28" spans="2:3" ht="12.75">
      <c r="B28" s="22" t="s">
        <v>34</v>
      </c>
      <c r="C28" s="8">
        <f>E19</f>
        <v>0.04625859252000001</v>
      </c>
    </row>
    <row r="29" spans="2:3" ht="12.75">
      <c r="B29" s="22" t="s">
        <v>35</v>
      </c>
      <c r="C29" s="8">
        <f>F15</f>
        <v>0.1</v>
      </c>
    </row>
    <row r="30" spans="2:3" ht="12.75">
      <c r="B30" s="22" t="s">
        <v>36</v>
      </c>
      <c r="C30" s="8">
        <f>F16</f>
        <v>0.08350000000000002</v>
      </c>
    </row>
    <row r="31" spans="2:3" ht="12.75">
      <c r="B31" s="22" t="s">
        <v>37</v>
      </c>
      <c r="C31" s="8">
        <f>F17</f>
        <v>0.069305</v>
      </c>
    </row>
    <row r="32" spans="2:3" ht="12.75">
      <c r="B32" s="22" t="s">
        <v>38</v>
      </c>
      <c r="C32" s="8">
        <f>F18</f>
        <v>0.05696871000000001</v>
      </c>
    </row>
    <row r="33" spans="2:3" ht="12.75">
      <c r="B33" s="22" t="s">
        <v>39</v>
      </c>
      <c r="C33" s="8">
        <f>F19</f>
        <v>0.04625859252000001</v>
      </c>
    </row>
    <row r="34" spans="2:3" ht="12.75">
      <c r="B34" s="22" t="s">
        <v>40</v>
      </c>
      <c r="C34" s="8">
        <f>G19</f>
        <v>0.37006874016</v>
      </c>
    </row>
    <row r="37" spans="1:2" ht="15.75">
      <c r="A37" s="26" t="s">
        <v>52</v>
      </c>
      <c r="B37" s="36" t="s">
        <v>76</v>
      </c>
    </row>
    <row r="40" spans="2:3" ht="12.75">
      <c r="B40" s="23" t="s">
        <v>9</v>
      </c>
      <c r="C40" s="23" t="s">
        <v>8</v>
      </c>
    </row>
    <row r="42" spans="2:3" ht="12.75">
      <c r="B42" s="42" t="s">
        <v>70</v>
      </c>
      <c r="C42" s="8">
        <v>0.3</v>
      </c>
    </row>
    <row r="43" spans="2:3" ht="12.75">
      <c r="B43" s="42" t="s">
        <v>71</v>
      </c>
      <c r="C43" s="8">
        <v>0.4</v>
      </c>
    </row>
    <row r="44" spans="2:3" ht="12.75">
      <c r="B44" s="42" t="s">
        <v>72</v>
      </c>
      <c r="C44" s="8">
        <v>0.3</v>
      </c>
    </row>
    <row r="47" spans="1:2" ht="15.75">
      <c r="A47" s="26" t="s">
        <v>52</v>
      </c>
      <c r="B47" s="36" t="s">
        <v>77</v>
      </c>
    </row>
    <row r="50" spans="2:3" ht="12.75">
      <c r="B50" s="23" t="s">
        <v>9</v>
      </c>
      <c r="C50" s="23" t="s">
        <v>8</v>
      </c>
    </row>
    <row r="52" spans="2:3" ht="12.75">
      <c r="B52" s="22" t="s">
        <v>69</v>
      </c>
      <c r="C52" s="8">
        <v>0.5</v>
      </c>
    </row>
    <row r="53" spans="2:3" ht="12.75">
      <c r="B53" s="22" t="s">
        <v>73</v>
      </c>
      <c r="C53" s="8">
        <v>0.5</v>
      </c>
    </row>
    <row r="54" spans="2:3" ht="12.75">
      <c r="B54" s="24"/>
      <c r="C54" s="8"/>
    </row>
    <row r="56" spans="1:2" ht="15.75">
      <c r="A56" s="26" t="s">
        <v>52</v>
      </c>
      <c r="B56" s="36" t="s">
        <v>78</v>
      </c>
    </row>
    <row r="59" spans="2:5" ht="12.75">
      <c r="B59" s="23" t="s">
        <v>22</v>
      </c>
      <c r="C59" s="23" t="s">
        <v>23</v>
      </c>
      <c r="D59" s="23" t="s">
        <v>41</v>
      </c>
      <c r="E59" s="23" t="s">
        <v>8</v>
      </c>
    </row>
    <row r="61" spans="2:5" ht="12.75">
      <c r="B61" s="42" t="s">
        <v>70</v>
      </c>
      <c r="C61" s="22" t="s">
        <v>69</v>
      </c>
      <c r="D61" s="22" t="s">
        <v>30</v>
      </c>
      <c r="E61" s="8">
        <f>$C$42*$C$52*C24</f>
        <v>0.00975</v>
      </c>
    </row>
    <row r="62" spans="2:5" ht="12.75">
      <c r="B62" s="42" t="s">
        <v>70</v>
      </c>
      <c r="C62" s="22" t="s">
        <v>69</v>
      </c>
      <c r="D62" s="22" t="s">
        <v>31</v>
      </c>
      <c r="E62" s="8">
        <f aca="true" t="shared" si="0" ref="E62:E71">$C$42*$C$52*C25</f>
        <v>0.008767500000000001</v>
      </c>
    </row>
    <row r="63" spans="2:5" ht="12.75">
      <c r="B63" s="42" t="s">
        <v>70</v>
      </c>
      <c r="C63" s="22" t="s">
        <v>69</v>
      </c>
      <c r="D63" s="22" t="s">
        <v>32</v>
      </c>
      <c r="E63" s="8">
        <f t="shared" si="0"/>
        <v>0.008108685000000001</v>
      </c>
    </row>
    <row r="64" spans="2:5" ht="12.75">
      <c r="B64" s="42" t="s">
        <v>70</v>
      </c>
      <c r="C64" s="22" t="s">
        <v>69</v>
      </c>
      <c r="D64" s="22" t="s">
        <v>33</v>
      </c>
      <c r="E64" s="8">
        <f t="shared" si="0"/>
        <v>0.007519869720000001</v>
      </c>
    </row>
    <row r="65" spans="2:5" ht="12.75">
      <c r="B65" s="42" t="s">
        <v>70</v>
      </c>
      <c r="C65" s="22" t="s">
        <v>69</v>
      </c>
      <c r="D65" s="22" t="s">
        <v>34</v>
      </c>
      <c r="E65" s="8">
        <f t="shared" si="0"/>
        <v>0.006938788878000001</v>
      </c>
    </row>
    <row r="66" spans="2:5" ht="12.75">
      <c r="B66" s="42" t="s">
        <v>70</v>
      </c>
      <c r="C66" s="22" t="s">
        <v>69</v>
      </c>
      <c r="D66" s="22" t="s">
        <v>35</v>
      </c>
      <c r="E66" s="8">
        <f t="shared" si="0"/>
        <v>0.015</v>
      </c>
    </row>
    <row r="67" spans="2:5" ht="12.75">
      <c r="B67" s="42" t="s">
        <v>70</v>
      </c>
      <c r="C67" s="22" t="s">
        <v>69</v>
      </c>
      <c r="D67" s="22" t="s">
        <v>36</v>
      </c>
      <c r="E67" s="8">
        <f t="shared" si="0"/>
        <v>0.012525000000000003</v>
      </c>
    </row>
    <row r="68" spans="2:5" ht="12.75">
      <c r="B68" s="42" t="s">
        <v>70</v>
      </c>
      <c r="C68" s="22" t="s">
        <v>69</v>
      </c>
      <c r="D68" s="22" t="s">
        <v>37</v>
      </c>
      <c r="E68" s="8">
        <f t="shared" si="0"/>
        <v>0.01039575</v>
      </c>
    </row>
    <row r="69" spans="2:5" ht="12.75">
      <c r="B69" s="42" t="s">
        <v>70</v>
      </c>
      <c r="C69" s="22" t="s">
        <v>69</v>
      </c>
      <c r="D69" s="22" t="s">
        <v>38</v>
      </c>
      <c r="E69" s="8">
        <f t="shared" si="0"/>
        <v>0.008545306500000002</v>
      </c>
    </row>
    <row r="70" spans="2:5" ht="12.75">
      <c r="B70" s="42" t="s">
        <v>70</v>
      </c>
      <c r="C70" s="22" t="s">
        <v>69</v>
      </c>
      <c r="D70" s="22" t="s">
        <v>39</v>
      </c>
      <c r="E70" s="8">
        <f t="shared" si="0"/>
        <v>0.006938788878000001</v>
      </c>
    </row>
    <row r="71" spans="2:5" ht="12.75">
      <c r="B71" s="42" t="s">
        <v>70</v>
      </c>
      <c r="C71" s="22" t="s">
        <v>69</v>
      </c>
      <c r="D71" s="22" t="s">
        <v>40</v>
      </c>
      <c r="E71" s="8">
        <f t="shared" si="0"/>
        <v>0.055510311024</v>
      </c>
    </row>
    <row r="72" spans="2:5" ht="12.75">
      <c r="B72" s="42" t="s">
        <v>70</v>
      </c>
      <c r="C72" s="22" t="s">
        <v>73</v>
      </c>
      <c r="D72" s="22" t="s">
        <v>30</v>
      </c>
      <c r="E72" s="8">
        <f>$C$42*$C$53*C24</f>
        <v>0.00975</v>
      </c>
    </row>
    <row r="73" spans="2:5" ht="12.75">
      <c r="B73" s="42" t="s">
        <v>70</v>
      </c>
      <c r="C73" s="22" t="s">
        <v>73</v>
      </c>
      <c r="D73" s="22" t="s">
        <v>31</v>
      </c>
      <c r="E73" s="8">
        <f aca="true" t="shared" si="1" ref="E73:E82">$C$42*$C$53*C25</f>
        <v>0.008767500000000001</v>
      </c>
    </row>
    <row r="74" spans="2:5" ht="12.75">
      <c r="B74" s="42" t="s">
        <v>70</v>
      </c>
      <c r="C74" s="22" t="s">
        <v>73</v>
      </c>
      <c r="D74" s="22" t="s">
        <v>32</v>
      </c>
      <c r="E74" s="8">
        <f t="shared" si="1"/>
        <v>0.008108685000000001</v>
      </c>
    </row>
    <row r="75" spans="2:5" ht="12.75">
      <c r="B75" s="42" t="s">
        <v>70</v>
      </c>
      <c r="C75" s="22" t="s">
        <v>73</v>
      </c>
      <c r="D75" s="22" t="s">
        <v>33</v>
      </c>
      <c r="E75" s="8">
        <f t="shared" si="1"/>
        <v>0.007519869720000001</v>
      </c>
    </row>
    <row r="76" spans="2:5" ht="12.75">
      <c r="B76" s="42" t="s">
        <v>70</v>
      </c>
      <c r="C76" s="22" t="s">
        <v>73</v>
      </c>
      <c r="D76" s="22" t="s">
        <v>34</v>
      </c>
      <c r="E76" s="8">
        <f t="shared" si="1"/>
        <v>0.006938788878000001</v>
      </c>
    </row>
    <row r="77" spans="2:5" ht="12.75">
      <c r="B77" s="42" t="s">
        <v>70</v>
      </c>
      <c r="C77" s="22" t="s">
        <v>73</v>
      </c>
      <c r="D77" s="22" t="s">
        <v>35</v>
      </c>
      <c r="E77" s="8">
        <f t="shared" si="1"/>
        <v>0.015</v>
      </c>
    </row>
    <row r="78" spans="2:5" ht="12.75">
      <c r="B78" s="42" t="s">
        <v>70</v>
      </c>
      <c r="C78" s="22" t="s">
        <v>73</v>
      </c>
      <c r="D78" s="22" t="s">
        <v>36</v>
      </c>
      <c r="E78" s="8">
        <f t="shared" si="1"/>
        <v>0.012525000000000003</v>
      </c>
    </row>
    <row r="79" spans="2:5" ht="12.75">
      <c r="B79" s="42" t="s">
        <v>70</v>
      </c>
      <c r="C79" s="22" t="s">
        <v>73</v>
      </c>
      <c r="D79" s="22" t="s">
        <v>37</v>
      </c>
      <c r="E79" s="8">
        <f t="shared" si="1"/>
        <v>0.01039575</v>
      </c>
    </row>
    <row r="80" spans="2:5" ht="12.75">
      <c r="B80" s="42" t="s">
        <v>70</v>
      </c>
      <c r="C80" s="22" t="s">
        <v>73</v>
      </c>
      <c r="D80" s="22" t="s">
        <v>38</v>
      </c>
      <c r="E80" s="8">
        <f t="shared" si="1"/>
        <v>0.008545306500000002</v>
      </c>
    </row>
    <row r="81" spans="2:5" ht="12.75">
      <c r="B81" s="42" t="s">
        <v>70</v>
      </c>
      <c r="C81" s="22" t="s">
        <v>73</v>
      </c>
      <c r="D81" s="22" t="s">
        <v>39</v>
      </c>
      <c r="E81" s="8">
        <f t="shared" si="1"/>
        <v>0.006938788878000001</v>
      </c>
    </row>
    <row r="82" spans="2:5" ht="12.75">
      <c r="B82" s="42" t="s">
        <v>70</v>
      </c>
      <c r="C82" s="22" t="s">
        <v>73</v>
      </c>
      <c r="D82" s="22" t="s">
        <v>40</v>
      </c>
      <c r="E82" s="8">
        <f t="shared" si="1"/>
        <v>0.055510311024</v>
      </c>
    </row>
    <row r="83" spans="2:5" ht="12.75">
      <c r="B83" s="42" t="s">
        <v>71</v>
      </c>
      <c r="C83" s="22" t="s">
        <v>69</v>
      </c>
      <c r="D83" s="22" t="s">
        <v>30</v>
      </c>
      <c r="E83" s="8">
        <f>$C$43*$C$52*C24</f>
        <v>0.013000000000000001</v>
      </c>
    </row>
    <row r="84" spans="2:5" ht="12.75">
      <c r="B84" s="42" t="s">
        <v>71</v>
      </c>
      <c r="C84" s="22" t="s">
        <v>69</v>
      </c>
      <c r="D84" s="22" t="s">
        <v>31</v>
      </c>
      <c r="E84" s="8">
        <f aca="true" t="shared" si="2" ref="E84:E93">$C$43*$C$52*C25</f>
        <v>0.011690000000000002</v>
      </c>
    </row>
    <row r="85" spans="2:5" ht="12.75">
      <c r="B85" s="42" t="s">
        <v>71</v>
      </c>
      <c r="C85" s="22" t="s">
        <v>69</v>
      </c>
      <c r="D85" s="22" t="s">
        <v>32</v>
      </c>
      <c r="E85" s="8">
        <f t="shared" si="2"/>
        <v>0.010811580000000001</v>
      </c>
    </row>
    <row r="86" spans="2:5" ht="12.75">
      <c r="B86" s="42" t="s">
        <v>71</v>
      </c>
      <c r="C86" s="22" t="s">
        <v>69</v>
      </c>
      <c r="D86" s="22" t="s">
        <v>33</v>
      </c>
      <c r="E86" s="8">
        <f t="shared" si="2"/>
        <v>0.010026492960000001</v>
      </c>
    </row>
    <row r="87" spans="2:5" ht="12.75">
      <c r="B87" s="42" t="s">
        <v>71</v>
      </c>
      <c r="C87" s="22" t="s">
        <v>69</v>
      </c>
      <c r="D87" s="22" t="s">
        <v>34</v>
      </c>
      <c r="E87" s="8">
        <f t="shared" si="2"/>
        <v>0.009251718504000002</v>
      </c>
    </row>
    <row r="88" spans="2:5" ht="12.75">
      <c r="B88" s="42" t="s">
        <v>71</v>
      </c>
      <c r="C88" s="22" t="s">
        <v>69</v>
      </c>
      <c r="D88" s="22" t="s">
        <v>35</v>
      </c>
      <c r="E88" s="8">
        <f t="shared" si="2"/>
        <v>0.020000000000000004</v>
      </c>
    </row>
    <row r="89" spans="2:5" ht="12.75">
      <c r="B89" s="42" t="s">
        <v>71</v>
      </c>
      <c r="C89" s="22" t="s">
        <v>69</v>
      </c>
      <c r="D89" s="22" t="s">
        <v>36</v>
      </c>
      <c r="E89" s="8">
        <f t="shared" si="2"/>
        <v>0.016700000000000003</v>
      </c>
    </row>
    <row r="90" spans="2:5" ht="12.75">
      <c r="B90" s="42" t="s">
        <v>71</v>
      </c>
      <c r="C90" s="22" t="s">
        <v>69</v>
      </c>
      <c r="D90" s="22" t="s">
        <v>37</v>
      </c>
      <c r="E90" s="8">
        <f t="shared" si="2"/>
        <v>0.013861000000000002</v>
      </c>
    </row>
    <row r="91" spans="2:5" ht="12.75">
      <c r="B91" s="42" t="s">
        <v>71</v>
      </c>
      <c r="C91" s="22" t="s">
        <v>69</v>
      </c>
      <c r="D91" s="22" t="s">
        <v>38</v>
      </c>
      <c r="E91" s="8">
        <f t="shared" si="2"/>
        <v>0.011393742000000004</v>
      </c>
    </row>
    <row r="92" spans="2:5" ht="12.75">
      <c r="B92" s="42" t="s">
        <v>71</v>
      </c>
      <c r="C92" s="22" t="s">
        <v>69</v>
      </c>
      <c r="D92" s="22" t="s">
        <v>39</v>
      </c>
      <c r="E92" s="8">
        <f t="shared" si="2"/>
        <v>0.009251718504000002</v>
      </c>
    </row>
    <row r="93" spans="2:5" ht="12.75">
      <c r="B93" s="42" t="s">
        <v>71</v>
      </c>
      <c r="C93" s="22" t="s">
        <v>69</v>
      </c>
      <c r="D93" s="22" t="s">
        <v>40</v>
      </c>
      <c r="E93" s="8">
        <f t="shared" si="2"/>
        <v>0.074013748032</v>
      </c>
    </row>
    <row r="94" spans="2:5" ht="12.75">
      <c r="B94" s="42" t="s">
        <v>71</v>
      </c>
      <c r="C94" s="22" t="s">
        <v>73</v>
      </c>
      <c r="D94" s="22" t="s">
        <v>30</v>
      </c>
      <c r="E94" s="8">
        <f>$C$43*$C$53*C24</f>
        <v>0.013000000000000001</v>
      </c>
    </row>
    <row r="95" spans="2:5" ht="12.75">
      <c r="B95" s="42" t="s">
        <v>71</v>
      </c>
      <c r="C95" s="22" t="s">
        <v>73</v>
      </c>
      <c r="D95" s="22" t="s">
        <v>31</v>
      </c>
      <c r="E95" s="8">
        <f aca="true" t="shared" si="3" ref="E95:E104">$C$43*$C$53*C25</f>
        <v>0.011690000000000002</v>
      </c>
    </row>
    <row r="96" spans="2:5" ht="12.75">
      <c r="B96" s="42" t="s">
        <v>71</v>
      </c>
      <c r="C96" s="22" t="s">
        <v>73</v>
      </c>
      <c r="D96" s="22" t="s">
        <v>32</v>
      </c>
      <c r="E96" s="8">
        <f t="shared" si="3"/>
        <v>0.010811580000000001</v>
      </c>
    </row>
    <row r="97" spans="2:5" ht="12.75">
      <c r="B97" s="42" t="s">
        <v>71</v>
      </c>
      <c r="C97" s="22" t="s">
        <v>73</v>
      </c>
      <c r="D97" s="22" t="s">
        <v>33</v>
      </c>
      <c r="E97" s="8">
        <f t="shared" si="3"/>
        <v>0.010026492960000001</v>
      </c>
    </row>
    <row r="98" spans="2:5" ht="12.75">
      <c r="B98" s="42" t="s">
        <v>71</v>
      </c>
      <c r="C98" s="22" t="s">
        <v>73</v>
      </c>
      <c r="D98" s="22" t="s">
        <v>34</v>
      </c>
      <c r="E98" s="8">
        <f t="shared" si="3"/>
        <v>0.009251718504000002</v>
      </c>
    </row>
    <row r="99" spans="2:5" ht="12.75">
      <c r="B99" s="42" t="s">
        <v>71</v>
      </c>
      <c r="C99" s="22" t="s">
        <v>73</v>
      </c>
      <c r="D99" s="22" t="s">
        <v>35</v>
      </c>
      <c r="E99" s="8">
        <f t="shared" si="3"/>
        <v>0.020000000000000004</v>
      </c>
    </row>
    <row r="100" spans="2:5" ht="12.75">
      <c r="B100" s="42" t="s">
        <v>71</v>
      </c>
      <c r="C100" s="22" t="s">
        <v>73</v>
      </c>
      <c r="D100" s="22" t="s">
        <v>36</v>
      </c>
      <c r="E100" s="8">
        <f t="shared" si="3"/>
        <v>0.016700000000000003</v>
      </c>
    </row>
    <row r="101" spans="2:5" ht="12.75">
      <c r="B101" s="42" t="s">
        <v>71</v>
      </c>
      <c r="C101" s="22" t="s">
        <v>73</v>
      </c>
      <c r="D101" s="22" t="s">
        <v>37</v>
      </c>
      <c r="E101" s="8">
        <f t="shared" si="3"/>
        <v>0.013861000000000002</v>
      </c>
    </row>
    <row r="102" spans="2:5" ht="12.75">
      <c r="B102" s="42" t="s">
        <v>71</v>
      </c>
      <c r="C102" s="22" t="s">
        <v>73</v>
      </c>
      <c r="D102" s="22" t="s">
        <v>38</v>
      </c>
      <c r="E102" s="8">
        <f t="shared" si="3"/>
        <v>0.011393742000000004</v>
      </c>
    </row>
    <row r="103" spans="2:5" ht="12.75">
      <c r="B103" s="42" t="s">
        <v>71</v>
      </c>
      <c r="C103" s="22" t="s">
        <v>73</v>
      </c>
      <c r="D103" s="22" t="s">
        <v>39</v>
      </c>
      <c r="E103" s="8">
        <f t="shared" si="3"/>
        <v>0.009251718504000002</v>
      </c>
    </row>
    <row r="104" spans="2:5" ht="12.75">
      <c r="B104" s="42" t="s">
        <v>71</v>
      </c>
      <c r="C104" s="22" t="s">
        <v>73</v>
      </c>
      <c r="D104" s="22" t="s">
        <v>40</v>
      </c>
      <c r="E104" s="8">
        <f t="shared" si="3"/>
        <v>0.074013748032</v>
      </c>
    </row>
    <row r="105" spans="2:5" ht="12.75">
      <c r="B105" s="42" t="s">
        <v>72</v>
      </c>
      <c r="C105" s="22" t="s">
        <v>69</v>
      </c>
      <c r="D105" s="22" t="s">
        <v>30</v>
      </c>
      <c r="E105" s="8">
        <f>$C$44*$C$52*C24</f>
        <v>0.00975</v>
      </c>
    </row>
    <row r="106" spans="2:5" ht="12.75">
      <c r="B106" s="42" t="s">
        <v>72</v>
      </c>
      <c r="C106" s="22" t="s">
        <v>69</v>
      </c>
      <c r="D106" s="22" t="s">
        <v>31</v>
      </c>
      <c r="E106" s="8">
        <f aca="true" t="shared" si="4" ref="E106:E115">$C$44*$C$52*C25</f>
        <v>0.008767500000000001</v>
      </c>
    </row>
    <row r="107" spans="2:5" ht="12.75">
      <c r="B107" s="42" t="s">
        <v>72</v>
      </c>
      <c r="C107" s="22" t="s">
        <v>69</v>
      </c>
      <c r="D107" s="22" t="s">
        <v>32</v>
      </c>
      <c r="E107" s="8">
        <f t="shared" si="4"/>
        <v>0.008108685000000001</v>
      </c>
    </row>
    <row r="108" spans="2:5" ht="12.75">
      <c r="B108" s="42" t="s">
        <v>72</v>
      </c>
      <c r="C108" s="22" t="s">
        <v>69</v>
      </c>
      <c r="D108" s="22" t="s">
        <v>33</v>
      </c>
      <c r="E108" s="8">
        <f t="shared" si="4"/>
        <v>0.007519869720000001</v>
      </c>
    </row>
    <row r="109" spans="2:5" ht="12.75">
      <c r="B109" s="42" t="s">
        <v>72</v>
      </c>
      <c r="C109" s="22" t="s">
        <v>69</v>
      </c>
      <c r="D109" s="22" t="s">
        <v>34</v>
      </c>
      <c r="E109" s="8">
        <f t="shared" si="4"/>
        <v>0.006938788878000001</v>
      </c>
    </row>
    <row r="110" spans="2:5" ht="12.75">
      <c r="B110" s="42" t="s">
        <v>72</v>
      </c>
      <c r="C110" s="22" t="s">
        <v>69</v>
      </c>
      <c r="D110" s="22" t="s">
        <v>35</v>
      </c>
      <c r="E110" s="8">
        <f t="shared" si="4"/>
        <v>0.015</v>
      </c>
    </row>
    <row r="111" spans="2:5" ht="12.75">
      <c r="B111" s="42" t="s">
        <v>72</v>
      </c>
      <c r="C111" s="22" t="s">
        <v>69</v>
      </c>
      <c r="D111" s="22" t="s">
        <v>36</v>
      </c>
      <c r="E111" s="8">
        <f t="shared" si="4"/>
        <v>0.012525000000000003</v>
      </c>
    </row>
    <row r="112" spans="2:5" ht="12.75">
      <c r="B112" s="42" t="s">
        <v>72</v>
      </c>
      <c r="C112" s="22" t="s">
        <v>69</v>
      </c>
      <c r="D112" s="22" t="s">
        <v>37</v>
      </c>
      <c r="E112" s="8">
        <f t="shared" si="4"/>
        <v>0.01039575</v>
      </c>
    </row>
    <row r="113" spans="2:5" ht="12.75">
      <c r="B113" s="42" t="s">
        <v>72</v>
      </c>
      <c r="C113" s="22" t="s">
        <v>69</v>
      </c>
      <c r="D113" s="22" t="s">
        <v>38</v>
      </c>
      <c r="E113" s="8">
        <f t="shared" si="4"/>
        <v>0.008545306500000002</v>
      </c>
    </row>
    <row r="114" spans="2:5" ht="12.75">
      <c r="B114" s="42" t="s">
        <v>72</v>
      </c>
      <c r="C114" s="22" t="s">
        <v>69</v>
      </c>
      <c r="D114" s="22" t="s">
        <v>39</v>
      </c>
      <c r="E114" s="8">
        <f t="shared" si="4"/>
        <v>0.006938788878000001</v>
      </c>
    </row>
    <row r="115" spans="2:5" ht="12.75">
      <c r="B115" s="42" t="s">
        <v>72</v>
      </c>
      <c r="C115" s="22" t="s">
        <v>69</v>
      </c>
      <c r="D115" s="22" t="s">
        <v>40</v>
      </c>
      <c r="E115" s="8">
        <f t="shared" si="4"/>
        <v>0.055510311024</v>
      </c>
    </row>
    <row r="116" spans="2:5" ht="12.75">
      <c r="B116" s="42" t="s">
        <v>72</v>
      </c>
      <c r="C116" s="22" t="s">
        <v>73</v>
      </c>
      <c r="D116" s="22" t="s">
        <v>30</v>
      </c>
      <c r="E116" s="8">
        <f>$C$44*$C$53*C24</f>
        <v>0.00975</v>
      </c>
    </row>
    <row r="117" spans="2:5" ht="12.75">
      <c r="B117" s="42" t="s">
        <v>72</v>
      </c>
      <c r="C117" s="22" t="s">
        <v>73</v>
      </c>
      <c r="D117" s="22" t="s">
        <v>31</v>
      </c>
      <c r="E117" s="8">
        <f aca="true" t="shared" si="5" ref="E117:E126">$C$44*$C$53*C25</f>
        <v>0.008767500000000001</v>
      </c>
    </row>
    <row r="118" spans="2:5" ht="12.75">
      <c r="B118" s="42" t="s">
        <v>72</v>
      </c>
      <c r="C118" s="22" t="s">
        <v>73</v>
      </c>
      <c r="D118" s="22" t="s">
        <v>32</v>
      </c>
      <c r="E118" s="8">
        <f t="shared" si="5"/>
        <v>0.008108685000000001</v>
      </c>
    </row>
    <row r="119" spans="2:5" ht="12.75">
      <c r="B119" s="42" t="s">
        <v>72</v>
      </c>
      <c r="C119" s="22" t="s">
        <v>73</v>
      </c>
      <c r="D119" s="22" t="s">
        <v>33</v>
      </c>
      <c r="E119" s="8">
        <f t="shared" si="5"/>
        <v>0.007519869720000001</v>
      </c>
    </row>
    <row r="120" spans="2:5" ht="12.75">
      <c r="B120" s="42" t="s">
        <v>72</v>
      </c>
      <c r="C120" s="22" t="s">
        <v>73</v>
      </c>
      <c r="D120" s="22" t="s">
        <v>34</v>
      </c>
      <c r="E120" s="8">
        <f t="shared" si="5"/>
        <v>0.006938788878000001</v>
      </c>
    </row>
    <row r="121" spans="2:5" ht="12.75">
      <c r="B121" s="42" t="s">
        <v>72</v>
      </c>
      <c r="C121" s="22" t="s">
        <v>73</v>
      </c>
      <c r="D121" s="22" t="s">
        <v>35</v>
      </c>
      <c r="E121" s="8">
        <f t="shared" si="5"/>
        <v>0.015</v>
      </c>
    </row>
    <row r="122" spans="2:5" ht="12.75">
      <c r="B122" s="42" t="s">
        <v>72</v>
      </c>
      <c r="C122" s="22" t="s">
        <v>73</v>
      </c>
      <c r="D122" s="22" t="s">
        <v>36</v>
      </c>
      <c r="E122" s="8">
        <f t="shared" si="5"/>
        <v>0.012525000000000003</v>
      </c>
    </row>
    <row r="123" spans="2:5" ht="12.75">
      <c r="B123" s="42" t="s">
        <v>72</v>
      </c>
      <c r="C123" s="22" t="s">
        <v>73</v>
      </c>
      <c r="D123" s="22" t="s">
        <v>37</v>
      </c>
      <c r="E123" s="8">
        <f t="shared" si="5"/>
        <v>0.01039575</v>
      </c>
    </row>
    <row r="124" spans="2:5" ht="12.75">
      <c r="B124" s="42" t="s">
        <v>72</v>
      </c>
      <c r="C124" s="22" t="s">
        <v>73</v>
      </c>
      <c r="D124" s="22" t="s">
        <v>38</v>
      </c>
      <c r="E124" s="8">
        <f t="shared" si="5"/>
        <v>0.008545306500000002</v>
      </c>
    </row>
    <row r="125" spans="2:5" ht="12.75">
      <c r="B125" s="42" t="s">
        <v>72</v>
      </c>
      <c r="C125" s="22" t="s">
        <v>73</v>
      </c>
      <c r="D125" s="22" t="s">
        <v>39</v>
      </c>
      <c r="E125" s="8">
        <f t="shared" si="5"/>
        <v>0.006938788878000001</v>
      </c>
    </row>
    <row r="126" spans="2:5" ht="12.75">
      <c r="B126" s="42" t="s">
        <v>72</v>
      </c>
      <c r="C126" s="22" t="s">
        <v>73</v>
      </c>
      <c r="D126" s="22" t="s">
        <v>40</v>
      </c>
      <c r="E126" s="8">
        <f t="shared" si="5"/>
        <v>0.055510311024</v>
      </c>
    </row>
    <row r="129" spans="1:2" ht="15.75">
      <c r="A129" s="26" t="s">
        <v>52</v>
      </c>
      <c r="B129" s="36" t="s">
        <v>81</v>
      </c>
    </row>
    <row r="132" ht="12.75">
      <c r="E132" s="23" t="s">
        <v>79</v>
      </c>
    </row>
    <row r="133" spans="2:6" ht="12.75">
      <c r="B133" s="23" t="s">
        <v>22</v>
      </c>
      <c r="C133" s="23" t="s">
        <v>23</v>
      </c>
      <c r="D133" s="23" t="s">
        <v>41</v>
      </c>
      <c r="E133" s="23" t="s">
        <v>80</v>
      </c>
      <c r="F133" s="23" t="s">
        <v>8</v>
      </c>
    </row>
    <row r="135" spans="2:6" ht="12.75">
      <c r="B135" s="42" t="s">
        <v>70</v>
      </c>
      <c r="C135" s="22" t="s">
        <v>69</v>
      </c>
      <c r="D135" s="22" t="s">
        <v>30</v>
      </c>
      <c r="E135" s="4">
        <v>939.2523364485982</v>
      </c>
      <c r="F135" s="8">
        <f aca="true" t="shared" si="6" ref="F135:F166">E61</f>
        <v>0.00975</v>
      </c>
    </row>
    <row r="136" spans="2:6" ht="12.75">
      <c r="B136" s="42" t="s">
        <v>70</v>
      </c>
      <c r="C136" s="22" t="s">
        <v>69</v>
      </c>
      <c r="D136" s="22" t="s">
        <v>31</v>
      </c>
      <c r="E136" s="4">
        <v>789.0208751856057</v>
      </c>
      <c r="F136" s="8">
        <f t="shared" si="6"/>
        <v>0.008767500000000001</v>
      </c>
    </row>
    <row r="137" spans="2:6" ht="12.75">
      <c r="B137" s="42" t="s">
        <v>70</v>
      </c>
      <c r="C137" s="22" t="s">
        <v>69</v>
      </c>
      <c r="D137" s="22" t="s">
        <v>32</v>
      </c>
      <c r="E137" s="4">
        <v>648.6176403603791</v>
      </c>
      <c r="F137" s="8">
        <f t="shared" si="6"/>
        <v>0.008108685000000001</v>
      </c>
    </row>
    <row r="138" spans="2:6" ht="12.75">
      <c r="B138" s="42" t="s">
        <v>70</v>
      </c>
      <c r="C138" s="22" t="s">
        <v>69</v>
      </c>
      <c r="D138" s="22" t="s">
        <v>33</v>
      </c>
      <c r="E138" s="4">
        <v>517.3996638882049</v>
      </c>
      <c r="F138" s="8">
        <f t="shared" si="6"/>
        <v>0.007519869720000001</v>
      </c>
    </row>
    <row r="139" spans="2:6" ht="12.75">
      <c r="B139" s="42" t="s">
        <v>70</v>
      </c>
      <c r="C139" s="22" t="s">
        <v>69</v>
      </c>
      <c r="D139" s="22" t="s">
        <v>34</v>
      </c>
      <c r="E139" s="4">
        <v>394.7660410170139</v>
      </c>
      <c r="F139" s="8">
        <f t="shared" si="6"/>
        <v>0.006938788878000001</v>
      </c>
    </row>
    <row r="140" spans="2:6" ht="12.75">
      <c r="B140" s="42" t="s">
        <v>70</v>
      </c>
      <c r="C140" s="22" t="s">
        <v>69</v>
      </c>
      <c r="D140" s="22" t="s">
        <v>35</v>
      </c>
      <c r="E140" s="4">
        <v>471.9626168224299</v>
      </c>
      <c r="F140" s="8">
        <f t="shared" si="6"/>
        <v>0.015</v>
      </c>
    </row>
    <row r="141" spans="2:6" ht="12.75">
      <c r="B141" s="42" t="s">
        <v>70</v>
      </c>
      <c r="C141" s="22" t="s">
        <v>69</v>
      </c>
      <c r="D141" s="22" t="s">
        <v>36</v>
      </c>
      <c r="E141" s="4">
        <v>461.4813520831514</v>
      </c>
      <c r="F141" s="8">
        <f t="shared" si="6"/>
        <v>0.012525000000000003</v>
      </c>
    </row>
    <row r="142" spans="2:6" ht="12.75">
      <c r="B142" s="42" t="s">
        <v>70</v>
      </c>
      <c r="C142" s="22" t="s">
        <v>69</v>
      </c>
      <c r="D142" s="22" t="s">
        <v>37</v>
      </c>
      <c r="E142" s="4">
        <v>444.54317113766615</v>
      </c>
      <c r="F142" s="8">
        <f t="shared" si="6"/>
        <v>0.01039575</v>
      </c>
    </row>
    <row r="143" spans="2:6" ht="12.75">
      <c r="B143" s="42" t="s">
        <v>70</v>
      </c>
      <c r="C143" s="22" t="s">
        <v>69</v>
      </c>
      <c r="D143" s="22" t="s">
        <v>38</v>
      </c>
      <c r="E143" s="4">
        <v>422.03776238226425</v>
      </c>
      <c r="F143" s="8">
        <f t="shared" si="6"/>
        <v>0.008545306500000002</v>
      </c>
    </row>
    <row r="144" spans="2:6" ht="12.75">
      <c r="B144" s="42" t="s">
        <v>70</v>
      </c>
      <c r="C144" s="22" t="s">
        <v>69</v>
      </c>
      <c r="D144" s="22" t="s">
        <v>39</v>
      </c>
      <c r="E144" s="4">
        <v>394.7660410170139</v>
      </c>
      <c r="F144" s="8">
        <f t="shared" si="6"/>
        <v>0.006938788878000001</v>
      </c>
    </row>
    <row r="145" spans="2:6" ht="12.75">
      <c r="B145" s="42" t="s">
        <v>70</v>
      </c>
      <c r="C145" s="22" t="s">
        <v>69</v>
      </c>
      <c r="D145" s="22" t="s">
        <v>40</v>
      </c>
      <c r="E145" s="4">
        <v>394.7660410170139</v>
      </c>
      <c r="F145" s="8">
        <f t="shared" si="6"/>
        <v>0.055510311024</v>
      </c>
    </row>
    <row r="146" spans="2:6" ht="12.75">
      <c r="B146" s="42" t="s">
        <v>70</v>
      </c>
      <c r="C146" s="22" t="s">
        <v>73</v>
      </c>
      <c r="D146" s="22" t="s">
        <v>30</v>
      </c>
      <c r="E146" s="4">
        <v>943.9252336448598</v>
      </c>
      <c r="F146" s="8">
        <f t="shared" si="6"/>
        <v>0.00975</v>
      </c>
    </row>
    <row r="147" spans="2:6" ht="12.75">
      <c r="B147" s="42" t="s">
        <v>70</v>
      </c>
      <c r="C147" s="22" t="s">
        <v>73</v>
      </c>
      <c r="D147" s="22" t="s">
        <v>31</v>
      </c>
      <c r="E147" s="4">
        <v>798.0609660232335</v>
      </c>
      <c r="F147" s="8">
        <f t="shared" si="6"/>
        <v>0.008767500000000001</v>
      </c>
    </row>
    <row r="148" spans="2:6" ht="12.75">
      <c r="B148" s="42" t="s">
        <v>70</v>
      </c>
      <c r="C148" s="22" t="s">
        <v>73</v>
      </c>
      <c r="D148" s="22" t="s">
        <v>32</v>
      </c>
      <c r="E148" s="4">
        <v>661.7392205824611</v>
      </c>
      <c r="F148" s="8">
        <f t="shared" si="6"/>
        <v>0.008108685000000001</v>
      </c>
    </row>
    <row r="149" spans="2:6" ht="12.75">
      <c r="B149" s="42" t="s">
        <v>70</v>
      </c>
      <c r="C149" s="22" t="s">
        <v>73</v>
      </c>
      <c r="D149" s="22" t="s">
        <v>33</v>
      </c>
      <c r="E149" s="4">
        <v>534.3357201705246</v>
      </c>
      <c r="F149" s="8">
        <f t="shared" si="6"/>
        <v>0.007519869720000001</v>
      </c>
    </row>
    <row r="150" spans="2:6" ht="12.75">
      <c r="B150" s="42" t="s">
        <v>70</v>
      </c>
      <c r="C150" s="22" t="s">
        <v>73</v>
      </c>
      <c r="D150" s="22" t="s">
        <v>34</v>
      </c>
      <c r="E150" s="4">
        <v>415.2670281967519</v>
      </c>
      <c r="F150" s="8">
        <f t="shared" si="6"/>
        <v>0.006938788878000001</v>
      </c>
    </row>
    <row r="151" spans="2:6" ht="12.75">
      <c r="B151" s="42" t="s">
        <v>70</v>
      </c>
      <c r="C151" s="22" t="s">
        <v>73</v>
      </c>
      <c r="D151" s="22" t="s">
        <v>35</v>
      </c>
      <c r="E151" s="4">
        <v>476.6355140186916</v>
      </c>
      <c r="F151" s="8">
        <f t="shared" si="6"/>
        <v>0.015</v>
      </c>
    </row>
    <row r="152" spans="2:6" ht="12.75">
      <c r="B152" s="42" t="s">
        <v>70</v>
      </c>
      <c r="C152" s="22" t="s">
        <v>73</v>
      </c>
      <c r="D152" s="22" t="s">
        <v>36</v>
      </c>
      <c r="E152" s="4">
        <v>470.5214429207791</v>
      </c>
      <c r="F152" s="8">
        <f t="shared" si="6"/>
        <v>0.012525000000000003</v>
      </c>
    </row>
    <row r="153" spans="2:6" ht="12.75">
      <c r="B153" s="42" t="s">
        <v>70</v>
      </c>
      <c r="C153" s="22" t="s">
        <v>73</v>
      </c>
      <c r="D153" s="22" t="s">
        <v>37</v>
      </c>
      <c r="E153" s="4">
        <v>457.66475135974815</v>
      </c>
      <c r="F153" s="8">
        <f t="shared" si="6"/>
        <v>0.01039575</v>
      </c>
    </row>
    <row r="154" spans="2:6" ht="12.75">
      <c r="B154" s="42" t="s">
        <v>70</v>
      </c>
      <c r="C154" s="22" t="s">
        <v>73</v>
      </c>
      <c r="D154" s="22" t="s">
        <v>38</v>
      </c>
      <c r="E154" s="4">
        <v>438.9738186645839</v>
      </c>
      <c r="F154" s="8">
        <f t="shared" si="6"/>
        <v>0.008545306500000002</v>
      </c>
    </row>
    <row r="155" spans="2:6" ht="12.75">
      <c r="B155" s="42" t="s">
        <v>70</v>
      </c>
      <c r="C155" s="22" t="s">
        <v>73</v>
      </c>
      <c r="D155" s="22" t="s">
        <v>39</v>
      </c>
      <c r="E155" s="4">
        <v>415.2670281967519</v>
      </c>
      <c r="F155" s="8">
        <f t="shared" si="6"/>
        <v>0.006938788878000001</v>
      </c>
    </row>
    <row r="156" spans="2:6" ht="12.75">
      <c r="B156" s="42" t="s">
        <v>70</v>
      </c>
      <c r="C156" s="22" t="s">
        <v>73</v>
      </c>
      <c r="D156" s="22" t="s">
        <v>40</v>
      </c>
      <c r="E156" s="4">
        <v>415.2670281967519</v>
      </c>
      <c r="F156" s="8">
        <f t="shared" si="6"/>
        <v>0.055510311024</v>
      </c>
    </row>
    <row r="157" spans="2:6" ht="12.75">
      <c r="B157" s="42" t="s">
        <v>71</v>
      </c>
      <c r="C157" s="22" t="s">
        <v>69</v>
      </c>
      <c r="D157" s="22" t="s">
        <v>30</v>
      </c>
      <c r="E157" s="4">
        <v>913.6363636363636</v>
      </c>
      <c r="F157" s="8">
        <f t="shared" si="6"/>
        <v>0.013000000000000001</v>
      </c>
    </row>
    <row r="158" spans="2:6" ht="12.75">
      <c r="B158" s="42" t="s">
        <v>71</v>
      </c>
      <c r="C158" s="22" t="s">
        <v>69</v>
      </c>
      <c r="D158" s="22" t="s">
        <v>31</v>
      </c>
      <c r="E158" s="4">
        <v>744.2148760330577</v>
      </c>
      <c r="F158" s="8">
        <f t="shared" si="6"/>
        <v>0.011690000000000002</v>
      </c>
    </row>
    <row r="159" spans="2:6" ht="12.75">
      <c r="B159" s="42" t="s">
        <v>71</v>
      </c>
      <c r="C159" s="22" t="s">
        <v>69</v>
      </c>
      <c r="D159" s="22" t="s">
        <v>32</v>
      </c>
      <c r="E159" s="4">
        <v>590.1953418482343</v>
      </c>
      <c r="F159" s="8">
        <f t="shared" si="6"/>
        <v>0.010811580000000001</v>
      </c>
    </row>
    <row r="160" spans="2:6" ht="12.75">
      <c r="B160" s="42" t="s">
        <v>71</v>
      </c>
      <c r="C160" s="22" t="s">
        <v>69</v>
      </c>
      <c r="D160" s="22" t="s">
        <v>33</v>
      </c>
      <c r="E160" s="4">
        <v>450.1775834983947</v>
      </c>
      <c r="F160" s="8">
        <f t="shared" si="6"/>
        <v>0.010026492960000001</v>
      </c>
    </row>
    <row r="161" spans="2:6" ht="12.75">
      <c r="B161" s="42" t="s">
        <v>71</v>
      </c>
      <c r="C161" s="22" t="s">
        <v>69</v>
      </c>
      <c r="D161" s="22" t="s">
        <v>34</v>
      </c>
      <c r="E161" s="4">
        <v>322.888712271268</v>
      </c>
      <c r="F161" s="8">
        <f t="shared" si="6"/>
        <v>0.009251718504000002</v>
      </c>
    </row>
    <row r="162" spans="2:6" ht="12.75">
      <c r="B162" s="42" t="s">
        <v>71</v>
      </c>
      <c r="C162" s="22" t="s">
        <v>69</v>
      </c>
      <c r="D162" s="22" t="s">
        <v>35</v>
      </c>
      <c r="E162" s="4">
        <v>459.09090909090907</v>
      </c>
      <c r="F162" s="8">
        <f t="shared" si="6"/>
        <v>0.020000000000000004</v>
      </c>
    </row>
    <row r="163" spans="2:6" ht="12.75">
      <c r="B163" s="42" t="s">
        <v>71</v>
      </c>
      <c r="C163" s="22" t="s">
        <v>69</v>
      </c>
      <c r="D163" s="22" t="s">
        <v>36</v>
      </c>
      <c r="E163" s="4">
        <v>434.2975206611569</v>
      </c>
      <c r="F163" s="8">
        <f t="shared" si="6"/>
        <v>0.016700000000000003</v>
      </c>
    </row>
    <row r="164" spans="2:6" ht="12.75">
      <c r="B164" s="42" t="s">
        <v>71</v>
      </c>
      <c r="C164" s="22" t="s">
        <v>69</v>
      </c>
      <c r="D164" s="22" t="s">
        <v>37</v>
      </c>
      <c r="E164" s="4">
        <v>402.3666416228399</v>
      </c>
      <c r="F164" s="8">
        <f t="shared" si="6"/>
        <v>0.013861000000000002</v>
      </c>
    </row>
    <row r="165" spans="2:6" ht="12.75">
      <c r="B165" s="42" t="s">
        <v>71</v>
      </c>
      <c r="C165" s="22" t="s">
        <v>69</v>
      </c>
      <c r="D165" s="22" t="s">
        <v>38</v>
      </c>
      <c r="E165" s="4">
        <v>364.8009015777609</v>
      </c>
      <c r="F165" s="8">
        <f t="shared" si="6"/>
        <v>0.011393742000000004</v>
      </c>
    </row>
    <row r="166" spans="2:6" ht="12.75">
      <c r="B166" s="42" t="s">
        <v>71</v>
      </c>
      <c r="C166" s="22" t="s">
        <v>69</v>
      </c>
      <c r="D166" s="22" t="s">
        <v>39</v>
      </c>
      <c r="E166" s="4">
        <v>322.888712271268</v>
      </c>
      <c r="F166" s="8">
        <f t="shared" si="6"/>
        <v>0.009251718504000002</v>
      </c>
    </row>
    <row r="167" spans="2:6" ht="12.75">
      <c r="B167" s="42" t="s">
        <v>71</v>
      </c>
      <c r="C167" s="22" t="s">
        <v>69</v>
      </c>
      <c r="D167" s="22" t="s">
        <v>40</v>
      </c>
      <c r="E167" s="4">
        <v>322.888712271268</v>
      </c>
      <c r="F167" s="8">
        <f aca="true" t="shared" si="7" ref="F167:F198">E93</f>
        <v>0.074013748032</v>
      </c>
    </row>
    <row r="168" spans="2:6" ht="12.75">
      <c r="B168" s="42" t="s">
        <v>71</v>
      </c>
      <c r="C168" s="22" t="s">
        <v>73</v>
      </c>
      <c r="D168" s="22" t="s">
        <v>30</v>
      </c>
      <c r="E168" s="4">
        <v>918.1818181818181</v>
      </c>
      <c r="F168" s="8">
        <f t="shared" si="7"/>
        <v>0.013000000000000001</v>
      </c>
    </row>
    <row r="169" spans="2:6" ht="12.75">
      <c r="B169" s="42" t="s">
        <v>71</v>
      </c>
      <c r="C169" s="22" t="s">
        <v>73</v>
      </c>
      <c r="D169" s="22" t="s">
        <v>31</v>
      </c>
      <c r="E169" s="4">
        <v>752.8925619834711</v>
      </c>
      <c r="F169" s="8">
        <f t="shared" si="7"/>
        <v>0.011690000000000002</v>
      </c>
    </row>
    <row r="170" spans="2:6" ht="12.75">
      <c r="B170" s="42" t="s">
        <v>71</v>
      </c>
      <c r="C170" s="22" t="s">
        <v>73</v>
      </c>
      <c r="D170" s="22" t="s">
        <v>32</v>
      </c>
      <c r="E170" s="4">
        <v>602.6296018031555</v>
      </c>
      <c r="F170" s="8">
        <f t="shared" si="7"/>
        <v>0.010811580000000001</v>
      </c>
    </row>
    <row r="171" spans="2:6" ht="12.75">
      <c r="B171" s="42" t="s">
        <v>71</v>
      </c>
      <c r="C171" s="22" t="s">
        <v>73</v>
      </c>
      <c r="D171" s="22" t="s">
        <v>33</v>
      </c>
      <c r="E171" s="4">
        <v>466.02691073014125</v>
      </c>
      <c r="F171" s="8">
        <f t="shared" si="7"/>
        <v>0.010026492960000001</v>
      </c>
    </row>
    <row r="172" spans="2:6" ht="12.75">
      <c r="B172" s="42" t="s">
        <v>71</v>
      </c>
      <c r="C172" s="22" t="s">
        <v>73</v>
      </c>
      <c r="D172" s="22" t="s">
        <v>34</v>
      </c>
      <c r="E172" s="4">
        <v>341.84264611831026</v>
      </c>
      <c r="F172" s="8">
        <f t="shared" si="7"/>
        <v>0.009251718504000002</v>
      </c>
    </row>
    <row r="173" spans="2:6" ht="12.75">
      <c r="B173" s="42" t="s">
        <v>71</v>
      </c>
      <c r="C173" s="22" t="s">
        <v>73</v>
      </c>
      <c r="D173" s="22" t="s">
        <v>35</v>
      </c>
      <c r="E173" s="4">
        <v>463.6363636363636</v>
      </c>
      <c r="F173" s="8">
        <f t="shared" si="7"/>
        <v>0.020000000000000004</v>
      </c>
    </row>
    <row r="174" spans="2:6" ht="12.75">
      <c r="B174" s="42" t="s">
        <v>71</v>
      </c>
      <c r="C174" s="22" t="s">
        <v>73</v>
      </c>
      <c r="D174" s="22" t="s">
        <v>36</v>
      </c>
      <c r="E174" s="4">
        <v>442.9752066115702</v>
      </c>
      <c r="F174" s="8">
        <f t="shared" si="7"/>
        <v>0.016700000000000003</v>
      </c>
    </row>
    <row r="175" spans="2:6" ht="12.75">
      <c r="B175" s="42" t="s">
        <v>71</v>
      </c>
      <c r="C175" s="22" t="s">
        <v>73</v>
      </c>
      <c r="D175" s="22" t="s">
        <v>37</v>
      </c>
      <c r="E175" s="4">
        <v>414.80090157776107</v>
      </c>
      <c r="F175" s="8">
        <f t="shared" si="7"/>
        <v>0.013861000000000002</v>
      </c>
    </row>
    <row r="176" spans="2:6" ht="12.75">
      <c r="B176" s="42" t="s">
        <v>71</v>
      </c>
      <c r="C176" s="22" t="s">
        <v>73</v>
      </c>
      <c r="D176" s="22" t="s">
        <v>38</v>
      </c>
      <c r="E176" s="4">
        <v>380.65022880950744</v>
      </c>
      <c r="F176" s="8">
        <f t="shared" si="7"/>
        <v>0.011393742000000004</v>
      </c>
    </row>
    <row r="177" spans="2:6" ht="12.75">
      <c r="B177" s="42" t="s">
        <v>71</v>
      </c>
      <c r="C177" s="22" t="s">
        <v>73</v>
      </c>
      <c r="D177" s="22" t="s">
        <v>39</v>
      </c>
      <c r="E177" s="4">
        <v>341.84264611831026</v>
      </c>
      <c r="F177" s="8">
        <f t="shared" si="7"/>
        <v>0.009251718504000002</v>
      </c>
    </row>
    <row r="178" spans="2:6" ht="12.75">
      <c r="B178" s="42" t="s">
        <v>71</v>
      </c>
      <c r="C178" s="22" t="s">
        <v>73</v>
      </c>
      <c r="D178" s="22" t="s">
        <v>40</v>
      </c>
      <c r="E178" s="4">
        <v>341.84264611831026</v>
      </c>
      <c r="F178" s="8">
        <f t="shared" si="7"/>
        <v>0.074013748032</v>
      </c>
    </row>
    <row r="179" spans="2:6" ht="12.75">
      <c r="B179" s="42" t="s">
        <v>72</v>
      </c>
      <c r="C179" s="22" t="s">
        <v>69</v>
      </c>
      <c r="D179" s="22" t="s">
        <v>30</v>
      </c>
      <c r="E179" s="4">
        <v>889.3805309734514</v>
      </c>
      <c r="F179" s="8">
        <f t="shared" si="7"/>
        <v>0.00975</v>
      </c>
    </row>
    <row r="180" spans="2:6" ht="12.75">
      <c r="B180" s="42" t="s">
        <v>72</v>
      </c>
      <c r="C180" s="22" t="s">
        <v>69</v>
      </c>
      <c r="D180" s="22" t="s">
        <v>31</v>
      </c>
      <c r="E180" s="4">
        <v>702.991620330488</v>
      </c>
      <c r="F180" s="8">
        <f t="shared" si="7"/>
        <v>0.008767500000000001</v>
      </c>
    </row>
    <row r="181" spans="2:6" ht="12.75">
      <c r="B181" s="42" t="s">
        <v>72</v>
      </c>
      <c r="C181" s="22" t="s">
        <v>69</v>
      </c>
      <c r="D181" s="22" t="s">
        <v>32</v>
      </c>
      <c r="E181" s="4">
        <v>538.0456817083964</v>
      </c>
      <c r="F181" s="8">
        <f t="shared" si="7"/>
        <v>0.008108685000000001</v>
      </c>
    </row>
    <row r="182" spans="2:6" ht="12.75">
      <c r="B182" s="42" t="s">
        <v>72</v>
      </c>
      <c r="C182" s="22" t="s">
        <v>69</v>
      </c>
      <c r="D182" s="22" t="s">
        <v>33</v>
      </c>
      <c r="E182" s="4">
        <v>392.0758245207048</v>
      </c>
      <c r="F182" s="8">
        <f t="shared" si="7"/>
        <v>0.007519869720000001</v>
      </c>
    </row>
    <row r="183" spans="2:6" ht="12.75">
      <c r="B183" s="42" t="s">
        <v>72</v>
      </c>
      <c r="C183" s="22" t="s">
        <v>69</v>
      </c>
      <c r="D183" s="22" t="s">
        <v>34</v>
      </c>
      <c r="E183" s="4">
        <v>262.89895975283616</v>
      </c>
      <c r="F183" s="8">
        <f t="shared" si="7"/>
        <v>0.006938788878000001</v>
      </c>
    </row>
    <row r="184" spans="2:6" ht="12.75">
      <c r="B184" s="42" t="s">
        <v>72</v>
      </c>
      <c r="C184" s="22" t="s">
        <v>69</v>
      </c>
      <c r="D184" s="22" t="s">
        <v>35</v>
      </c>
      <c r="E184" s="4">
        <v>446.9026548672567</v>
      </c>
      <c r="F184" s="8">
        <f t="shared" si="7"/>
        <v>0.015</v>
      </c>
    </row>
    <row r="185" spans="2:6" ht="12.75">
      <c r="B185" s="42" t="s">
        <v>72</v>
      </c>
      <c r="C185" s="22" t="s">
        <v>69</v>
      </c>
      <c r="D185" s="22" t="s">
        <v>36</v>
      </c>
      <c r="E185" s="4">
        <v>409.3116140653145</v>
      </c>
      <c r="F185" s="8">
        <f t="shared" si="7"/>
        <v>0.012525000000000003</v>
      </c>
    </row>
    <row r="186" spans="2:6" ht="12.75">
      <c r="B186" s="42" t="s">
        <v>72</v>
      </c>
      <c r="C186" s="22" t="s">
        <v>69</v>
      </c>
      <c r="D186" s="22" t="s">
        <v>37</v>
      </c>
      <c r="E186" s="4">
        <v>364.78314113897255</v>
      </c>
      <c r="F186" s="8">
        <f t="shared" si="7"/>
        <v>0.01039575</v>
      </c>
    </row>
    <row r="187" spans="2:6" ht="12.75">
      <c r="B187" s="42" t="s">
        <v>72</v>
      </c>
      <c r="C187" s="22" t="s">
        <v>69</v>
      </c>
      <c r="D187" s="22" t="s">
        <v>38</v>
      </c>
      <c r="E187" s="4">
        <v>315.4109835607827</v>
      </c>
      <c r="F187" s="8">
        <f t="shared" si="7"/>
        <v>0.008545306500000002</v>
      </c>
    </row>
    <row r="188" spans="2:6" ht="12.75">
      <c r="B188" s="42" t="s">
        <v>72</v>
      </c>
      <c r="C188" s="22" t="s">
        <v>69</v>
      </c>
      <c r="D188" s="22" t="s">
        <v>39</v>
      </c>
      <c r="E188" s="4">
        <v>262.89895975283616</v>
      </c>
      <c r="F188" s="8">
        <f t="shared" si="7"/>
        <v>0.006938788878000001</v>
      </c>
    </row>
    <row r="189" spans="2:6" ht="12.75">
      <c r="B189" s="42" t="s">
        <v>72</v>
      </c>
      <c r="C189" s="22" t="s">
        <v>69</v>
      </c>
      <c r="D189" s="22" t="s">
        <v>40</v>
      </c>
      <c r="E189" s="4">
        <v>262.89895975283616</v>
      </c>
      <c r="F189" s="8">
        <f t="shared" si="7"/>
        <v>0.055510311024</v>
      </c>
    </row>
    <row r="190" spans="2:6" ht="12.75">
      <c r="B190" s="42" t="s">
        <v>72</v>
      </c>
      <c r="C190" s="22" t="s">
        <v>73</v>
      </c>
      <c r="D190" s="22" t="s">
        <v>30</v>
      </c>
      <c r="E190" s="4">
        <v>893.8053097345133</v>
      </c>
      <c r="F190" s="8">
        <f t="shared" si="7"/>
        <v>0.00975</v>
      </c>
    </row>
    <row r="191" spans="2:6" ht="12.75">
      <c r="B191" s="42" t="s">
        <v>72</v>
      </c>
      <c r="C191" s="22" t="s">
        <v>73</v>
      </c>
      <c r="D191" s="22" t="s">
        <v>31</v>
      </c>
      <c r="E191" s="4">
        <v>711.3321325084189</v>
      </c>
      <c r="F191" s="8">
        <f t="shared" si="7"/>
        <v>0.008767500000000001</v>
      </c>
    </row>
    <row r="192" spans="2:6" ht="12.75">
      <c r="B192" s="42" t="s">
        <v>72</v>
      </c>
      <c r="C192" s="22" t="s">
        <v>73</v>
      </c>
      <c r="D192" s="22" t="s">
        <v>32</v>
      </c>
      <c r="E192" s="4">
        <v>549.8514446977158</v>
      </c>
      <c r="F192" s="8">
        <f t="shared" si="7"/>
        <v>0.008108685000000001</v>
      </c>
    </row>
    <row r="193" spans="2:6" ht="12.75">
      <c r="B193" s="42" t="s">
        <v>72</v>
      </c>
      <c r="C193" s="22" t="s">
        <v>73</v>
      </c>
      <c r="D193" s="22" t="s">
        <v>33</v>
      </c>
      <c r="E193" s="4">
        <v>406.9481811484211</v>
      </c>
      <c r="F193" s="8">
        <f t="shared" si="7"/>
        <v>0.007519869720000001</v>
      </c>
    </row>
    <row r="194" spans="2:6" ht="12.75">
      <c r="B194" s="42" t="s">
        <v>72</v>
      </c>
      <c r="C194" s="22" t="s">
        <v>73</v>
      </c>
      <c r="D194" s="22" t="s">
        <v>34</v>
      </c>
      <c r="E194" s="4">
        <v>280.4851160605497</v>
      </c>
      <c r="F194" s="8">
        <f t="shared" si="7"/>
        <v>0.006938788878000001</v>
      </c>
    </row>
    <row r="195" spans="2:6" ht="12.75">
      <c r="B195" s="42" t="s">
        <v>72</v>
      </c>
      <c r="C195" s="22" t="s">
        <v>73</v>
      </c>
      <c r="D195" s="22" t="s">
        <v>35</v>
      </c>
      <c r="E195" s="4">
        <v>451.3274336283186</v>
      </c>
      <c r="F195" s="8">
        <f t="shared" si="7"/>
        <v>0.015</v>
      </c>
    </row>
    <row r="196" spans="2:6" ht="12.75">
      <c r="B196" s="42" t="s">
        <v>72</v>
      </c>
      <c r="C196" s="22" t="s">
        <v>73</v>
      </c>
      <c r="D196" s="22" t="s">
        <v>36</v>
      </c>
      <c r="E196" s="4">
        <v>417.65212624324545</v>
      </c>
      <c r="F196" s="8">
        <f t="shared" si="7"/>
        <v>0.012525000000000003</v>
      </c>
    </row>
    <row r="197" spans="2:6" ht="12.75">
      <c r="B197" s="42" t="s">
        <v>72</v>
      </c>
      <c r="C197" s="22" t="s">
        <v>73</v>
      </c>
      <c r="D197" s="22" t="s">
        <v>37</v>
      </c>
      <c r="E197" s="4">
        <v>376.588904128292</v>
      </c>
      <c r="F197" s="8">
        <f t="shared" si="7"/>
        <v>0.01039575</v>
      </c>
    </row>
    <row r="198" spans="2:6" ht="12.75">
      <c r="B198" s="42" t="s">
        <v>72</v>
      </c>
      <c r="C198" s="22" t="s">
        <v>73</v>
      </c>
      <c r="D198" s="22" t="s">
        <v>38</v>
      </c>
      <c r="E198" s="4">
        <v>330.2833401884991</v>
      </c>
      <c r="F198" s="8">
        <f t="shared" si="7"/>
        <v>0.008545306500000002</v>
      </c>
    </row>
    <row r="199" spans="2:6" ht="12.75">
      <c r="B199" s="42" t="s">
        <v>72</v>
      </c>
      <c r="C199" s="22" t="s">
        <v>73</v>
      </c>
      <c r="D199" s="22" t="s">
        <v>39</v>
      </c>
      <c r="E199" s="4">
        <v>280.4851160605497</v>
      </c>
      <c r="F199" s="8">
        <f>E125</f>
        <v>0.006938788878000001</v>
      </c>
    </row>
    <row r="200" spans="2:6" ht="12.75">
      <c r="B200" s="42" t="s">
        <v>72</v>
      </c>
      <c r="C200" s="22" t="s">
        <v>73</v>
      </c>
      <c r="D200" s="22" t="s">
        <v>40</v>
      </c>
      <c r="E200" s="4">
        <v>280.4851160605497</v>
      </c>
      <c r="F200" s="8">
        <f>E126</f>
        <v>0.055510311024</v>
      </c>
    </row>
    <row r="203" spans="1:2" ht="15.75">
      <c r="A203" s="26" t="s">
        <v>52</v>
      </c>
      <c r="B203" s="36" t="s">
        <v>82</v>
      </c>
    </row>
    <row r="206" ht="12.75">
      <c r="B206" s="23" t="s">
        <v>79</v>
      </c>
    </row>
    <row r="207" spans="2:3" ht="12.75">
      <c r="B207" s="23" t="s">
        <v>80</v>
      </c>
      <c r="C207" s="23" t="s">
        <v>8</v>
      </c>
    </row>
    <row r="208" spans="2:3" ht="12.75">
      <c r="B208" s="23"/>
      <c r="C208" s="23"/>
    </row>
    <row r="209" spans="2:3" ht="12.75">
      <c r="B209" s="30">
        <v>262.89895975283616</v>
      </c>
      <c r="C209" s="29">
        <v>0.006938788878000001</v>
      </c>
    </row>
    <row r="210" spans="2:3" ht="12.75">
      <c r="B210" s="30">
        <v>262.89895975283616</v>
      </c>
      <c r="C210" s="29">
        <v>0.006938788878000001</v>
      </c>
    </row>
    <row r="211" spans="2:3" ht="12.75">
      <c r="B211" s="30">
        <v>262.89895975283616</v>
      </c>
      <c r="C211" s="29">
        <v>0.055510311024</v>
      </c>
    </row>
    <row r="212" spans="2:3" ht="12.75">
      <c r="B212" s="30">
        <v>280.4851160605497</v>
      </c>
      <c r="C212" s="29">
        <v>0.006938788878000001</v>
      </c>
    </row>
    <row r="213" spans="2:3" ht="12.75">
      <c r="B213" s="30">
        <v>280.4851160605497</v>
      </c>
      <c r="C213" s="29">
        <v>0.006938788878000001</v>
      </c>
    </row>
    <row r="214" spans="2:3" ht="12.75">
      <c r="B214" s="30">
        <v>280.4851160605497</v>
      </c>
      <c r="C214" s="29">
        <v>0.055510311024</v>
      </c>
    </row>
    <row r="215" spans="2:3" ht="12.75">
      <c r="B215" s="30">
        <v>315.4109835607827</v>
      </c>
      <c r="C215" s="29">
        <v>0.008545306500000002</v>
      </c>
    </row>
    <row r="216" spans="2:3" ht="12.75">
      <c r="B216" s="30">
        <v>322.888712271268</v>
      </c>
      <c r="C216" s="29">
        <v>0.009251718504000002</v>
      </c>
    </row>
    <row r="217" spans="2:3" ht="12.75">
      <c r="B217" s="30">
        <v>322.888712271268</v>
      </c>
      <c r="C217" s="29">
        <v>0.009251718504000002</v>
      </c>
    </row>
    <row r="218" spans="2:3" ht="12.75">
      <c r="B218" s="30">
        <v>322.888712271268</v>
      </c>
      <c r="C218" s="29">
        <v>0.074013748032</v>
      </c>
    </row>
    <row r="219" spans="2:3" ht="12.75">
      <c r="B219" s="30">
        <v>330.2833401884991</v>
      </c>
      <c r="C219" s="29">
        <v>0.008545306500000002</v>
      </c>
    </row>
    <row r="220" spans="2:3" ht="12.75">
      <c r="B220" s="30">
        <v>341.84264611831026</v>
      </c>
      <c r="C220" s="29">
        <v>0.009251718504000002</v>
      </c>
    </row>
    <row r="221" spans="2:3" ht="12.75">
      <c r="B221" s="30">
        <v>341.84264611831026</v>
      </c>
      <c r="C221" s="29">
        <v>0.009251718504000002</v>
      </c>
    </row>
    <row r="222" spans="2:3" ht="12.75">
      <c r="B222" s="30">
        <v>341.84264611831026</v>
      </c>
      <c r="C222" s="29">
        <v>0.074013748032</v>
      </c>
    </row>
    <row r="223" spans="2:3" ht="12.75">
      <c r="B223" s="30">
        <v>364.78314113897255</v>
      </c>
      <c r="C223" s="29">
        <v>0.01039575</v>
      </c>
    </row>
    <row r="224" spans="2:3" ht="12.75">
      <c r="B224" s="30">
        <v>364.8009015777609</v>
      </c>
      <c r="C224" s="29">
        <v>0.011393742000000004</v>
      </c>
    </row>
    <row r="225" spans="2:3" ht="12.75">
      <c r="B225" s="30">
        <v>376.588904128292</v>
      </c>
      <c r="C225" s="29">
        <v>0.01039575</v>
      </c>
    </row>
    <row r="226" spans="2:3" ht="12.75">
      <c r="B226" s="30">
        <v>380.65022880950744</v>
      </c>
      <c r="C226" s="29">
        <v>0.011393742000000004</v>
      </c>
    </row>
    <row r="227" spans="2:3" ht="12.75">
      <c r="B227" s="30">
        <v>392.0758245207048</v>
      </c>
      <c r="C227" s="29">
        <v>0.007519869720000001</v>
      </c>
    </row>
    <row r="228" spans="2:3" ht="12.75">
      <c r="B228" s="30">
        <v>394.7660410170139</v>
      </c>
      <c r="C228" s="29">
        <v>0.006938788878000001</v>
      </c>
    </row>
    <row r="229" spans="2:3" ht="12.75">
      <c r="B229" s="30">
        <v>394.7660410170139</v>
      </c>
      <c r="C229" s="29">
        <v>0.006938788878000001</v>
      </c>
    </row>
    <row r="230" spans="2:3" ht="12.75">
      <c r="B230" s="30">
        <v>394.7660410170139</v>
      </c>
      <c r="C230" s="29">
        <v>0.055510311024</v>
      </c>
    </row>
    <row r="231" spans="2:3" ht="12.75">
      <c r="B231" s="30">
        <v>402.3666416228399</v>
      </c>
      <c r="C231" s="29">
        <v>0.013861000000000002</v>
      </c>
    </row>
    <row r="232" spans="2:3" ht="12.75">
      <c r="B232" s="30">
        <v>406.9481811484211</v>
      </c>
      <c r="C232" s="29">
        <v>0.007519869720000001</v>
      </c>
    </row>
    <row r="233" spans="2:3" ht="12.75">
      <c r="B233" s="31">
        <v>409.3116140653145</v>
      </c>
      <c r="C233" s="29">
        <v>0.012525000000000003</v>
      </c>
    </row>
    <row r="234" spans="2:3" ht="12.75">
      <c r="B234" s="31">
        <v>414.80090157776107</v>
      </c>
      <c r="C234" s="29">
        <v>0.013861000000000002</v>
      </c>
    </row>
    <row r="235" spans="2:3" ht="12.75">
      <c r="B235" s="30">
        <v>415.2670281967519</v>
      </c>
      <c r="C235" s="29">
        <v>0.006938788878000001</v>
      </c>
    </row>
    <row r="236" spans="2:3" ht="12.75">
      <c r="B236" s="30">
        <v>415.2670281967519</v>
      </c>
      <c r="C236" s="29">
        <v>0.006938788878000001</v>
      </c>
    </row>
    <row r="237" spans="2:3" ht="12.75">
      <c r="B237" s="30">
        <v>415.2670281967519</v>
      </c>
      <c r="C237" s="29">
        <v>0.055510311024</v>
      </c>
    </row>
    <row r="238" spans="2:3" ht="12.75">
      <c r="B238" s="30">
        <v>417.65212624324545</v>
      </c>
      <c r="C238" s="29">
        <v>0.012525000000000003</v>
      </c>
    </row>
    <row r="239" spans="2:3" ht="12.75">
      <c r="B239" s="30">
        <v>422.03776238226425</v>
      </c>
      <c r="C239" s="29">
        <v>0.008545306500000002</v>
      </c>
    </row>
    <row r="240" spans="2:3" ht="12.75">
      <c r="B240" s="30">
        <v>434.2975206611569</v>
      </c>
      <c r="C240" s="29">
        <v>0.016700000000000003</v>
      </c>
    </row>
    <row r="241" spans="2:3" ht="12.75">
      <c r="B241" s="30">
        <v>438.9738186645839</v>
      </c>
      <c r="C241" s="29">
        <v>0.008545306500000002</v>
      </c>
    </row>
    <row r="242" spans="2:3" ht="12.75">
      <c r="B242" s="30">
        <v>442.9752066115702</v>
      </c>
      <c r="C242" s="29">
        <v>0.016700000000000003</v>
      </c>
    </row>
    <row r="243" spans="2:3" ht="12.75">
      <c r="B243" s="30">
        <v>444.54317113766615</v>
      </c>
      <c r="C243" s="29">
        <v>0.01039575</v>
      </c>
    </row>
    <row r="244" spans="2:3" ht="12.75">
      <c r="B244" s="30">
        <v>446.9026548672567</v>
      </c>
      <c r="C244" s="29">
        <v>0.015</v>
      </c>
    </row>
    <row r="245" spans="2:3" ht="12.75">
      <c r="B245" s="30">
        <v>450.1775834983947</v>
      </c>
      <c r="C245" s="29">
        <v>0.010026492960000001</v>
      </c>
    </row>
    <row r="246" spans="2:3" ht="12.75">
      <c r="B246" s="30">
        <v>451.3274336283186</v>
      </c>
      <c r="C246" s="29">
        <v>0.015</v>
      </c>
    </row>
    <row r="247" spans="2:3" ht="12.75">
      <c r="B247" s="30">
        <v>457.66475135974815</v>
      </c>
      <c r="C247" s="29">
        <v>0.01039575</v>
      </c>
    </row>
    <row r="248" spans="2:3" ht="12.75">
      <c r="B248" s="30">
        <v>459.09090909090907</v>
      </c>
      <c r="C248" s="29">
        <v>0.020000000000000004</v>
      </c>
    </row>
    <row r="249" spans="2:3" ht="12.75">
      <c r="B249" s="31">
        <v>461.4813520831514</v>
      </c>
      <c r="C249" s="29">
        <v>0.012525000000000003</v>
      </c>
    </row>
    <row r="250" spans="2:3" ht="12.75">
      <c r="B250" s="31">
        <v>463.6363636363636</v>
      </c>
      <c r="C250" s="29">
        <v>0.020000000000000004</v>
      </c>
    </row>
    <row r="251" spans="2:3" ht="12.75">
      <c r="B251" s="30">
        <v>466.02691073014125</v>
      </c>
      <c r="C251" s="29">
        <v>0.010026492960000001</v>
      </c>
    </row>
    <row r="252" spans="2:3" ht="12.75">
      <c r="B252" s="30">
        <v>470.5214429207791</v>
      </c>
      <c r="C252" s="29">
        <v>0.012525000000000003</v>
      </c>
    </row>
    <row r="253" spans="2:3" ht="12.75">
      <c r="B253" s="30">
        <v>471.9626168224299</v>
      </c>
      <c r="C253" s="29">
        <v>0.015</v>
      </c>
    </row>
    <row r="254" spans="2:3" ht="12.75">
      <c r="B254" s="30">
        <v>476.6355140186916</v>
      </c>
      <c r="C254" s="29">
        <v>0.015</v>
      </c>
    </row>
    <row r="255" spans="2:3" ht="12.75">
      <c r="B255" s="30">
        <v>517.3996638882049</v>
      </c>
      <c r="C255" s="29">
        <v>0.007519869720000001</v>
      </c>
    </row>
    <row r="256" spans="2:3" ht="12.75">
      <c r="B256" s="30">
        <v>534.3357201705246</v>
      </c>
      <c r="C256" s="29">
        <v>0.007519869720000001</v>
      </c>
    </row>
    <row r="257" spans="2:3" ht="12.75">
      <c r="B257" s="30">
        <v>538.0456817083964</v>
      </c>
      <c r="C257" s="29">
        <v>0.008108685000000001</v>
      </c>
    </row>
    <row r="258" spans="2:3" ht="12.75">
      <c r="B258" s="30">
        <v>549.8514446977158</v>
      </c>
      <c r="C258" s="29">
        <v>0.008108685000000001</v>
      </c>
    </row>
    <row r="259" spans="2:3" ht="12.75">
      <c r="B259" s="30">
        <v>590.1953418482343</v>
      </c>
      <c r="C259" s="29">
        <v>0.010811580000000001</v>
      </c>
    </row>
    <row r="260" spans="2:3" ht="12.75">
      <c r="B260" s="30">
        <v>602.6296018031555</v>
      </c>
      <c r="C260" s="29">
        <v>0.010811580000000001</v>
      </c>
    </row>
    <row r="261" spans="2:3" ht="12.75">
      <c r="B261" s="30">
        <v>648.6176403603791</v>
      </c>
      <c r="C261" s="29">
        <v>0.008108685000000001</v>
      </c>
    </row>
    <row r="262" spans="2:3" ht="12.75">
      <c r="B262" s="30">
        <v>661.7392205824611</v>
      </c>
      <c r="C262" s="29">
        <v>0.008108685000000001</v>
      </c>
    </row>
    <row r="263" spans="2:3" ht="12.75">
      <c r="B263" s="30">
        <v>702.991620330488</v>
      </c>
      <c r="C263" s="29">
        <v>0.008767500000000001</v>
      </c>
    </row>
    <row r="264" spans="2:3" ht="12.75">
      <c r="B264" s="30">
        <v>711.3321325084189</v>
      </c>
      <c r="C264" s="29">
        <v>0.008767500000000001</v>
      </c>
    </row>
    <row r="265" spans="2:3" ht="12.75">
      <c r="B265" s="30">
        <v>744.2148760330577</v>
      </c>
      <c r="C265" s="29">
        <v>0.011690000000000002</v>
      </c>
    </row>
    <row r="266" spans="2:3" ht="12.75">
      <c r="B266" s="30">
        <v>752.8925619834711</v>
      </c>
      <c r="C266" s="29">
        <v>0.011690000000000002</v>
      </c>
    </row>
    <row r="267" spans="2:3" ht="12.75">
      <c r="B267" s="30">
        <v>789.0208751856057</v>
      </c>
      <c r="C267" s="29">
        <v>0.008767500000000001</v>
      </c>
    </row>
    <row r="268" spans="2:3" ht="12.75">
      <c r="B268" s="30">
        <v>798.0609660232335</v>
      </c>
      <c r="C268" s="29">
        <v>0.008767500000000001</v>
      </c>
    </row>
    <row r="269" spans="2:3" ht="12.75">
      <c r="B269" s="30">
        <v>889.3805309734514</v>
      </c>
      <c r="C269" s="29">
        <v>0.00975</v>
      </c>
    </row>
    <row r="270" spans="2:3" ht="12.75">
      <c r="B270" s="30">
        <v>893.8053097345133</v>
      </c>
      <c r="C270" s="29">
        <v>0.00975</v>
      </c>
    </row>
    <row r="271" spans="2:3" ht="12.75">
      <c r="B271" s="30">
        <v>913.6363636363636</v>
      </c>
      <c r="C271" s="29">
        <v>0.013000000000000001</v>
      </c>
    </row>
    <row r="272" spans="2:3" ht="12.75">
      <c r="B272" s="30">
        <v>918.1818181818181</v>
      </c>
      <c r="C272" s="29">
        <v>0.013000000000000001</v>
      </c>
    </row>
    <row r="273" spans="2:3" ht="12.75">
      <c r="B273" s="30">
        <v>939.2523364485982</v>
      </c>
      <c r="C273" s="29">
        <v>0.00975</v>
      </c>
    </row>
    <row r="274" spans="2:3" ht="12.75">
      <c r="B274" s="30">
        <v>943.9252336448598</v>
      </c>
      <c r="C274" s="29">
        <v>0.00975</v>
      </c>
    </row>
    <row r="277" spans="2:4" ht="12.75">
      <c r="B277" s="23" t="s">
        <v>50</v>
      </c>
      <c r="C277" s="23" t="s">
        <v>51</v>
      </c>
      <c r="D277" s="23" t="s">
        <v>10</v>
      </c>
    </row>
    <row r="278" spans="2:4" ht="12.75">
      <c r="B278" s="23"/>
      <c r="C278" s="23"/>
      <c r="D278" s="23"/>
    </row>
    <row r="279" spans="2:4" ht="12.75">
      <c r="B279" s="31">
        <f>SUMPRODUCT(B209:B274,C209:C274)</f>
        <v>446.85354390221363</v>
      </c>
      <c r="C279" s="30">
        <f>B233+((5/14)*(B234-B233))</f>
        <v>411.27207389118826</v>
      </c>
      <c r="D279" s="31">
        <f>B249+((15/20)*(B250-B249))</f>
        <v>463.09761074806056</v>
      </c>
    </row>
  </sheetData>
  <sheetProtection/>
  <mergeCells count="1">
    <mergeCell ref="E11:G11"/>
  </mergeCells>
  <printOptions/>
  <pageMargins left="0.75" right="0.75" top="1" bottom="1" header="0.5" footer="0.5"/>
  <pageSetup fitToHeight="7" fitToWidth="1"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3" max="3" width="15.7109375" style="0" bestFit="1" customWidth="1"/>
    <col min="4" max="4" width="14.421875" style="0" customWidth="1"/>
    <col min="5" max="5" width="12.8515625" style="0" customWidth="1"/>
    <col min="6" max="6" width="13.7109375" style="0" customWidth="1"/>
    <col min="7" max="7" width="12.00390625" style="0" customWidth="1"/>
    <col min="8" max="8" width="12.57421875" style="0" customWidth="1"/>
    <col min="9" max="9" width="13.00390625" style="0" customWidth="1"/>
    <col min="10" max="10" width="14.8515625" style="0" bestFit="1" customWidth="1"/>
    <col min="11" max="11" width="10.57421875" style="0" customWidth="1"/>
    <col min="12" max="12" width="14.8515625" style="0" bestFit="1" customWidth="1"/>
    <col min="13" max="13" width="12.00390625" style="0" customWidth="1"/>
    <col min="14" max="14" width="12.7109375" style="0" customWidth="1"/>
    <col min="15" max="15" width="12.421875" style="0" customWidth="1"/>
    <col min="16" max="17" width="11.8515625" style="0" bestFit="1" customWidth="1"/>
    <col min="18" max="18" width="9.00390625" style="0" bestFit="1" customWidth="1"/>
    <col min="19" max="19" width="14.8515625" style="0" bestFit="1" customWidth="1"/>
    <col min="20" max="20" width="10.140625" style="0" bestFit="1" customWidth="1"/>
    <col min="21" max="23" width="11.8515625" style="0" bestFit="1" customWidth="1"/>
  </cols>
  <sheetData>
    <row r="3" spans="1:2" ht="18.75">
      <c r="A3" s="27" t="s">
        <v>11</v>
      </c>
      <c r="B3" s="12" t="s">
        <v>83</v>
      </c>
    </row>
    <row r="4" spans="2:3" ht="12.75" customHeight="1">
      <c r="B4" s="27"/>
      <c r="C4" s="28"/>
    </row>
    <row r="7" spans="1:5" ht="13.5" customHeight="1">
      <c r="A7" s="27"/>
      <c r="B7" s="19" t="s">
        <v>42</v>
      </c>
      <c r="E7" s="33" t="s">
        <v>45</v>
      </c>
    </row>
    <row r="8" spans="2:17" ht="12.75">
      <c r="B8" s="19" t="s">
        <v>43</v>
      </c>
      <c r="E8" s="33">
        <v>2</v>
      </c>
      <c r="Q8" s="1"/>
    </row>
    <row r="9" spans="2:17" ht="12.75">
      <c r="B9" s="19" t="s">
        <v>44</v>
      </c>
      <c r="E9" s="33" t="s">
        <v>45</v>
      </c>
      <c r="Q9" s="1"/>
    </row>
    <row r="10" spans="2:5" ht="12.75">
      <c r="B10" s="19" t="s">
        <v>46</v>
      </c>
      <c r="E10" s="34">
        <v>0.13</v>
      </c>
    </row>
    <row r="11" spans="2:17" ht="12.75">
      <c r="B11" s="19" t="s">
        <v>47</v>
      </c>
      <c r="E11" s="16">
        <v>10</v>
      </c>
      <c r="Q11" s="7"/>
    </row>
    <row r="12" ht="12.75">
      <c r="O12" s="1" t="s">
        <v>6</v>
      </c>
    </row>
    <row r="13" spans="5:15" ht="12.75">
      <c r="E13" s="1"/>
      <c r="F13" s="1"/>
      <c r="G13" s="1"/>
      <c r="N13" s="1" t="s">
        <v>21</v>
      </c>
      <c r="O13" s="1" t="s">
        <v>21</v>
      </c>
    </row>
    <row r="14" spans="2:15" ht="12.75">
      <c r="B14" s="1" t="s">
        <v>4</v>
      </c>
      <c r="C14" s="1" t="s">
        <v>26</v>
      </c>
      <c r="D14" s="1" t="s">
        <v>25</v>
      </c>
      <c r="E14" s="1" t="s">
        <v>24</v>
      </c>
      <c r="F14" s="1" t="s">
        <v>23</v>
      </c>
      <c r="G14" s="1" t="s">
        <v>22</v>
      </c>
      <c r="H14" s="22" t="s">
        <v>3</v>
      </c>
      <c r="I14" s="22" t="s">
        <v>56</v>
      </c>
      <c r="J14" s="22" t="s">
        <v>57</v>
      </c>
      <c r="K14" s="22" t="s">
        <v>13</v>
      </c>
      <c r="L14" s="1" t="s">
        <v>19</v>
      </c>
      <c r="M14" s="1" t="s">
        <v>21</v>
      </c>
      <c r="N14" s="1" t="s">
        <v>5</v>
      </c>
      <c r="O14" s="1" t="s">
        <v>5</v>
      </c>
    </row>
    <row r="16" spans="2:15" ht="12.75">
      <c r="B16" s="3">
        <v>1</v>
      </c>
      <c r="C16" s="3">
        <v>1000</v>
      </c>
      <c r="D16" s="3">
        <v>500</v>
      </c>
      <c r="E16" s="3">
        <v>100</v>
      </c>
      <c r="F16" s="3">
        <f>$E$11</f>
        <v>10</v>
      </c>
      <c r="G16" s="11">
        <f>$E$10</f>
        <v>0.13</v>
      </c>
      <c r="H16" s="4">
        <f>IF($E$7=1,C16,0)</f>
        <v>0</v>
      </c>
      <c r="I16" s="4">
        <f>IF($E$8=1,D16,0)</f>
        <v>0</v>
      </c>
      <c r="J16" s="4">
        <v>0</v>
      </c>
      <c r="K16" s="4">
        <f>F16</f>
        <v>10</v>
      </c>
      <c r="L16" s="4">
        <f>-IF($E$7=1,0,IF($E$8=1,0,E17))</f>
        <v>-100</v>
      </c>
      <c r="M16" s="4">
        <f>SUM(H16:L16)</f>
        <v>-90</v>
      </c>
      <c r="N16" s="4">
        <f>((1/(1+$E$10))^B16)*M16</f>
        <v>-79.64601769911505</v>
      </c>
      <c r="O16" s="35">
        <f>SUM(N16:N20)</f>
        <v>417.65212624324545</v>
      </c>
    </row>
    <row r="17" spans="2:14" ht="12.75">
      <c r="B17" s="3">
        <v>2</v>
      </c>
      <c r="C17" s="3">
        <v>1000</v>
      </c>
      <c r="D17" s="3">
        <v>625</v>
      </c>
      <c r="E17" s="3">
        <v>100</v>
      </c>
      <c r="F17" s="3">
        <f>$E$11</f>
        <v>10</v>
      </c>
      <c r="G17" s="11">
        <f>$E$10</f>
        <v>0.13</v>
      </c>
      <c r="H17" s="4">
        <f>IF($E$7=2,C17,0)</f>
        <v>0</v>
      </c>
      <c r="I17" s="4">
        <f>IF($E$8=2,D17,0)</f>
        <v>625</v>
      </c>
      <c r="J17" s="4">
        <v>0</v>
      </c>
      <c r="K17" s="4">
        <f>IF($E$7=1,0,IF($E$8=1,0,F17))</f>
        <v>10</v>
      </c>
      <c r="L17" s="4">
        <f>-IF($E$7=1,0,IF($E$8=1,0,IF($E$7=2,0,IF($E$8=2,0,E18))))</f>
        <v>0</v>
      </c>
      <c r="M17" s="4">
        <f>SUM(H17:L17)</f>
        <v>635</v>
      </c>
      <c r="N17" s="4">
        <f>((1/(1+$E$10))^B17)*M17</f>
        <v>497.29814394236047</v>
      </c>
    </row>
    <row r="18" spans="2:14" ht="12.75">
      <c r="B18" s="3">
        <v>3</v>
      </c>
      <c r="C18" s="3">
        <v>1000</v>
      </c>
      <c r="D18" s="3">
        <v>750</v>
      </c>
      <c r="E18" s="3">
        <v>100</v>
      </c>
      <c r="F18" s="3">
        <f>$E$11</f>
        <v>10</v>
      </c>
      <c r="G18" s="11">
        <f>$E$10</f>
        <v>0.13</v>
      </c>
      <c r="H18" s="4">
        <f>IF($E$7=3,C18,0)</f>
        <v>0</v>
      </c>
      <c r="I18" s="4">
        <f>IF($E$8=3,D18,0)</f>
        <v>0</v>
      </c>
      <c r="J18" s="4">
        <v>0</v>
      </c>
      <c r="K18" s="4">
        <f>IF($E$7=1,0,IF($E$8=1,0,IF($E$7=2,0,IF($E$8=2,0,F18))))</f>
        <v>0</v>
      </c>
      <c r="L18" s="4">
        <f>-IF($E$7=1,0,IF($E$8=1,0,IF($E$7=2,0,IF($E$8=2,0,IF($E$7=3,0,IF($E$8=3,0,E19))))))</f>
        <v>0</v>
      </c>
      <c r="M18" s="4">
        <f>SUM(H18:L18)</f>
        <v>0</v>
      </c>
      <c r="N18" s="4">
        <f>((1/(1+$E$10))^B18)*M18</f>
        <v>0</v>
      </c>
    </row>
    <row r="19" spans="2:14" ht="12.75">
      <c r="B19" s="3">
        <v>4</v>
      </c>
      <c r="C19" s="3">
        <v>1000</v>
      </c>
      <c r="D19" s="3">
        <v>875</v>
      </c>
      <c r="E19" s="3">
        <v>100</v>
      </c>
      <c r="F19" s="3">
        <f>$E$11</f>
        <v>10</v>
      </c>
      <c r="G19" s="11">
        <f>$E$10</f>
        <v>0.13</v>
      </c>
      <c r="H19" s="4">
        <f>IF($E$7=4,C19,0)</f>
        <v>0</v>
      </c>
      <c r="I19" s="4">
        <f>IF($E$8=4,D19,0)</f>
        <v>0</v>
      </c>
      <c r="J19" s="4">
        <v>0</v>
      </c>
      <c r="K19" s="4">
        <f>IF($E$7=1,0,IF($E$8=1,0,IF($E$7=2,0,IF($E$8=2,0,IF($E$7=3,0,IF($E$8=3,0,F19))))))</f>
        <v>0</v>
      </c>
      <c r="L19" s="4">
        <f>-IF($E$7=1,0,IF($E$8=1,0,IF($E$7=2,0,IF($E$8=2,0,IF($E$7=3,0,IF($E$8=3,0,IF($E$7=4,0,IF($E$8=4,0,E20))))))))</f>
        <v>0</v>
      </c>
      <c r="M19" s="4">
        <f>SUM(H19:L19)</f>
        <v>0</v>
      </c>
      <c r="N19" s="4">
        <f>((1/(1+$E$10))^B19)*M19</f>
        <v>0</v>
      </c>
    </row>
    <row r="20" spans="2:14" ht="12.75">
      <c r="B20" s="3">
        <v>5</v>
      </c>
      <c r="C20" s="3">
        <v>1000</v>
      </c>
      <c r="D20" s="3">
        <v>1000</v>
      </c>
      <c r="E20" s="3">
        <v>100</v>
      </c>
      <c r="F20" s="3">
        <f>$E$11</f>
        <v>10</v>
      </c>
      <c r="G20" s="11">
        <f>$E$10</f>
        <v>0.13</v>
      </c>
      <c r="H20" s="4">
        <f>IF($E$7=5,C20,0)</f>
        <v>0</v>
      </c>
      <c r="I20" s="4">
        <f>IF($E$8=5,D20,0)</f>
        <v>0</v>
      </c>
      <c r="J20" s="4">
        <f>IF(E9="YES",D20,0)</f>
        <v>0</v>
      </c>
      <c r="K20" s="4">
        <f>IF($E$7=1,0,IF($E$8=1,0,IF($E$7=2,0,IF($E$8=2,0,IF($E$7=3,0,IF($E$8=3,0,IF($E$7=4,0,IF($E$8=4,0,F20))))))))</f>
        <v>0</v>
      </c>
      <c r="L20" s="4">
        <v>0</v>
      </c>
      <c r="M20" s="4">
        <f>SUM(H20:L20)</f>
        <v>0</v>
      </c>
      <c r="N20" s="4">
        <f>((1/(1+$E$10))^B20)*M20</f>
        <v>0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 Asuransi Allianz Utama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rianto djojosugito</dc:creator>
  <cp:keywords/>
  <dc:description/>
  <cp:lastModifiedBy>Rianto</cp:lastModifiedBy>
  <cp:lastPrinted>2011-03-29T04:56:57Z</cp:lastPrinted>
  <dcterms:created xsi:type="dcterms:W3CDTF">2009-04-20T11:20:09Z</dcterms:created>
  <dcterms:modified xsi:type="dcterms:W3CDTF">2011-03-29T04:57:29Z</dcterms:modified>
  <cp:category/>
  <cp:version/>
  <cp:contentType/>
  <cp:contentStatus/>
</cp:coreProperties>
</file>